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2" windowWidth="18072" windowHeight="7932" firstSheet="2" activeTab="2"/>
  </bookViews>
  <sheets>
    <sheet name="Sheet1" sheetId="1" state="hidden" r:id="rId1"/>
    <sheet name="0,25_0,75" sheetId="2" state="hidden" r:id="rId2"/>
    <sheet name="Skarp" sheetId="3" r:id="rId3"/>
  </sheets>
  <calcPr calcId="145621"/>
</workbook>
</file>

<file path=xl/calcChain.xml><?xml version="1.0" encoding="utf-8"?>
<calcChain xmlns="http://schemas.openxmlformats.org/spreadsheetml/2006/main">
  <c r="C22" i="3" l="1"/>
  <c r="C23" i="3"/>
  <c r="C24" i="3"/>
  <c r="C25" i="3"/>
  <c r="C26" i="3"/>
  <c r="C27" i="3"/>
  <c r="C28" i="3"/>
  <c r="C29" i="3"/>
  <c r="C30" i="3"/>
  <c r="C31" i="3"/>
  <c r="C32" i="3"/>
  <c r="C33" i="3"/>
  <c r="C21" i="3"/>
  <c r="J22" i="3"/>
  <c r="J23" i="3"/>
  <c r="J24" i="3"/>
  <c r="J25" i="3"/>
  <c r="J26" i="3"/>
  <c r="J27" i="3"/>
  <c r="J28" i="3"/>
  <c r="J29" i="3"/>
  <c r="J30" i="3"/>
  <c r="J31" i="3"/>
  <c r="J32" i="3"/>
  <c r="J33" i="3"/>
  <c r="J21" i="3"/>
  <c r="F5" i="3"/>
  <c r="F6" i="3"/>
  <c r="F7" i="3"/>
  <c r="F8" i="3"/>
  <c r="F9" i="3"/>
  <c r="F10" i="3"/>
  <c r="F11" i="3"/>
  <c r="F12" i="3"/>
  <c r="F13" i="3"/>
  <c r="F14" i="3"/>
  <c r="F15" i="3"/>
  <c r="F16" i="3"/>
  <c r="F4" i="3"/>
  <c r="E5" i="3"/>
  <c r="E6" i="3"/>
  <c r="E7" i="3"/>
  <c r="E8" i="3"/>
  <c r="E9" i="3"/>
  <c r="E10" i="3"/>
  <c r="E11" i="3"/>
  <c r="E12" i="3"/>
  <c r="E13" i="3"/>
  <c r="E14" i="3"/>
  <c r="E15" i="3"/>
  <c r="E16" i="3"/>
  <c r="E4" i="3"/>
  <c r="C5" i="3"/>
  <c r="C6" i="3"/>
  <c r="C7" i="3"/>
  <c r="C8" i="3"/>
  <c r="C9" i="3"/>
  <c r="C10" i="3"/>
  <c r="C11" i="3"/>
  <c r="C12" i="3"/>
  <c r="C13" i="3"/>
  <c r="C14" i="3"/>
  <c r="C15" i="3"/>
  <c r="C16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4" i="3"/>
  <c r="G33" i="3"/>
  <c r="F33" i="3"/>
  <c r="B33" i="3"/>
  <c r="G32" i="3"/>
  <c r="F32" i="3"/>
  <c r="B32" i="3"/>
  <c r="L32" i="3" s="1"/>
  <c r="G31" i="3"/>
  <c r="F31" i="3"/>
  <c r="B31" i="3"/>
  <c r="G30" i="3"/>
  <c r="F30" i="3"/>
  <c r="B30" i="3"/>
  <c r="L30" i="3" s="1"/>
  <c r="G29" i="3"/>
  <c r="F29" i="3"/>
  <c r="B29" i="3"/>
  <c r="G28" i="3"/>
  <c r="F28" i="3"/>
  <c r="B28" i="3"/>
  <c r="L28" i="3" s="1"/>
  <c r="G27" i="3"/>
  <c r="F27" i="3"/>
  <c r="B27" i="3"/>
  <c r="G26" i="3"/>
  <c r="F26" i="3"/>
  <c r="B26" i="3"/>
  <c r="L26" i="3" s="1"/>
  <c r="G25" i="3"/>
  <c r="F25" i="3"/>
  <c r="B25" i="3"/>
  <c r="G24" i="3"/>
  <c r="F24" i="3"/>
  <c r="B24" i="3"/>
  <c r="L24" i="3" s="1"/>
  <c r="G23" i="3"/>
  <c r="F23" i="3"/>
  <c r="B23" i="3"/>
  <c r="G22" i="3"/>
  <c r="F22" i="3"/>
  <c r="B22" i="3"/>
  <c r="L22" i="3" s="1"/>
  <c r="G21" i="3"/>
  <c r="F21" i="3"/>
  <c r="B21" i="3"/>
  <c r="I16" i="3"/>
  <c r="G16" i="3"/>
  <c r="D16" i="3"/>
  <c r="I15" i="3"/>
  <c r="G15" i="3"/>
  <c r="D15" i="3"/>
  <c r="I14" i="3"/>
  <c r="G14" i="3"/>
  <c r="D14" i="3"/>
  <c r="I13" i="3"/>
  <c r="G13" i="3"/>
  <c r="D13" i="3"/>
  <c r="I12" i="3"/>
  <c r="G12" i="3"/>
  <c r="D12" i="3"/>
  <c r="I11" i="3"/>
  <c r="G11" i="3"/>
  <c r="D11" i="3"/>
  <c r="I10" i="3"/>
  <c r="G10" i="3"/>
  <c r="D10" i="3"/>
  <c r="I9" i="3"/>
  <c r="G9" i="3"/>
  <c r="D9" i="3"/>
  <c r="I8" i="3"/>
  <c r="G8" i="3"/>
  <c r="D8" i="3"/>
  <c r="I7" i="3"/>
  <c r="G7" i="3"/>
  <c r="D7" i="3"/>
  <c r="I6" i="3"/>
  <c r="G6" i="3"/>
  <c r="D6" i="3"/>
  <c r="I5" i="3"/>
  <c r="G5" i="3"/>
  <c r="D5" i="3"/>
  <c r="I4" i="3"/>
  <c r="G4" i="3"/>
  <c r="D4" i="3"/>
  <c r="F21" i="2"/>
  <c r="F22" i="2"/>
  <c r="F23" i="2"/>
  <c r="F24" i="2"/>
  <c r="L24" i="2" s="1"/>
  <c r="F25" i="2"/>
  <c r="F26" i="2"/>
  <c r="L26" i="2" s="1"/>
  <c r="F27" i="2"/>
  <c r="F28" i="2"/>
  <c r="L28" i="2" s="1"/>
  <c r="F29" i="2"/>
  <c r="F30" i="2"/>
  <c r="L30" i="2" s="1"/>
  <c r="F31" i="2"/>
  <c r="F32" i="2"/>
  <c r="L32" i="2" s="1"/>
  <c r="F20" i="2"/>
  <c r="E21" i="2"/>
  <c r="I21" i="2" s="1"/>
  <c r="E22" i="2"/>
  <c r="E23" i="2"/>
  <c r="E24" i="2"/>
  <c r="E25" i="2"/>
  <c r="E26" i="2"/>
  <c r="E27" i="2"/>
  <c r="E28" i="2"/>
  <c r="E29" i="2"/>
  <c r="E30" i="2"/>
  <c r="E31" i="2"/>
  <c r="E32" i="2"/>
  <c r="E20" i="2"/>
  <c r="L20" i="2" s="1"/>
  <c r="A21" i="2"/>
  <c r="A22" i="2"/>
  <c r="A23" i="2"/>
  <c r="A24" i="2"/>
  <c r="A25" i="2"/>
  <c r="A26" i="2"/>
  <c r="A27" i="2"/>
  <c r="A28" i="2"/>
  <c r="A29" i="2"/>
  <c r="A30" i="2"/>
  <c r="A31" i="2"/>
  <c r="A32" i="2"/>
  <c r="A20" i="2"/>
  <c r="D4" i="2"/>
  <c r="D5" i="2"/>
  <c r="D6" i="2"/>
  <c r="D7" i="2"/>
  <c r="D8" i="2"/>
  <c r="D9" i="2"/>
  <c r="D10" i="2"/>
  <c r="D11" i="2"/>
  <c r="D12" i="2"/>
  <c r="D13" i="2"/>
  <c r="D14" i="2"/>
  <c r="D15" i="2"/>
  <c r="D3" i="2"/>
  <c r="K3" i="2" s="1"/>
  <c r="J20" i="2"/>
  <c r="K20" i="2"/>
  <c r="J21" i="2"/>
  <c r="K21" i="2"/>
  <c r="L21" i="2"/>
  <c r="I6" i="2"/>
  <c r="J6" i="2" s="1"/>
  <c r="I7" i="2"/>
  <c r="I8" i="2"/>
  <c r="J8" i="2" s="1"/>
  <c r="I9" i="2"/>
  <c r="I10" i="2"/>
  <c r="J10" i="2" s="1"/>
  <c r="I11" i="2"/>
  <c r="I12" i="2"/>
  <c r="J12" i="2" s="1"/>
  <c r="I13" i="2"/>
  <c r="I14" i="2"/>
  <c r="J14" i="2" s="1"/>
  <c r="I15" i="2"/>
  <c r="I3" i="2"/>
  <c r="J3" i="2" s="1"/>
  <c r="I4" i="2"/>
  <c r="I5" i="2"/>
  <c r="J5" i="2" s="1"/>
  <c r="G3" i="2"/>
  <c r="G4" i="2"/>
  <c r="H4" i="2" s="1"/>
  <c r="J4" i="2"/>
  <c r="K25" i="2"/>
  <c r="K27" i="2"/>
  <c r="K29" i="2"/>
  <c r="K31" i="2"/>
  <c r="K22" i="2"/>
  <c r="K23" i="2"/>
  <c r="L23" i="2"/>
  <c r="L25" i="2"/>
  <c r="L27" i="2"/>
  <c r="L29" i="2"/>
  <c r="L31" i="2"/>
  <c r="L22" i="2"/>
  <c r="J32" i="2"/>
  <c r="J31" i="2"/>
  <c r="J30" i="2"/>
  <c r="J29" i="2"/>
  <c r="J28" i="2"/>
  <c r="J27" i="2"/>
  <c r="J26" i="2"/>
  <c r="J25" i="2"/>
  <c r="J24" i="2"/>
  <c r="J23" i="2"/>
  <c r="J22" i="2"/>
  <c r="J7" i="2"/>
  <c r="J9" i="2"/>
  <c r="J11" i="2"/>
  <c r="J13" i="2"/>
  <c r="J15" i="2"/>
  <c r="G12" i="2"/>
  <c r="H12" i="2" s="1"/>
  <c r="L12" i="2" s="1"/>
  <c r="G13" i="2"/>
  <c r="H13" i="2" s="1"/>
  <c r="L13" i="2" s="1"/>
  <c r="G14" i="2"/>
  <c r="H14" i="2" s="1"/>
  <c r="L14" i="2" s="1"/>
  <c r="G15" i="2"/>
  <c r="K15" i="2" s="1"/>
  <c r="G6" i="2"/>
  <c r="H6" i="2" s="1"/>
  <c r="L6" i="2" s="1"/>
  <c r="G7" i="2"/>
  <c r="K7" i="2" s="1"/>
  <c r="G8" i="2"/>
  <c r="K8" i="2" s="1"/>
  <c r="G9" i="2"/>
  <c r="K9" i="2" s="1"/>
  <c r="G10" i="2"/>
  <c r="H10" i="2" s="1"/>
  <c r="L10" i="2" s="1"/>
  <c r="G11" i="2"/>
  <c r="K11" i="2" s="1"/>
  <c r="G5" i="2"/>
  <c r="K5" i="2" s="1"/>
  <c r="H8" i="1"/>
  <c r="I8" i="1" s="1"/>
  <c r="H6" i="1"/>
  <c r="G6" i="1"/>
  <c r="G5" i="1"/>
  <c r="H4" i="1"/>
  <c r="I4" i="1" s="1"/>
  <c r="G2" i="1"/>
  <c r="B5" i="1"/>
  <c r="B3" i="1"/>
  <c r="H7" i="1"/>
  <c r="I7" i="1" s="1"/>
  <c r="H5" i="1"/>
  <c r="H3" i="1"/>
  <c r="I3" i="1" s="1"/>
  <c r="H2" i="1"/>
  <c r="C6" i="1"/>
  <c r="D6" i="1" s="1"/>
  <c r="C5" i="1"/>
  <c r="C4" i="1"/>
  <c r="D4" i="1" s="1"/>
  <c r="C3" i="1"/>
  <c r="C2" i="1"/>
  <c r="D2" i="1" s="1"/>
  <c r="M21" i="3" l="1"/>
  <c r="K10" i="2"/>
  <c r="K6" i="2"/>
  <c r="I6" i="1"/>
  <c r="H11" i="2"/>
  <c r="L11" i="2" s="1"/>
  <c r="H9" i="2"/>
  <c r="L9" i="2" s="1"/>
  <c r="H8" i="2"/>
  <c r="L8" i="2" s="1"/>
  <c r="H7" i="2"/>
  <c r="L7" i="2" s="1"/>
  <c r="H15" i="2"/>
  <c r="L15" i="2" s="1"/>
  <c r="I20" i="2"/>
  <c r="K14" i="2"/>
  <c r="K12" i="2"/>
  <c r="K13" i="2"/>
  <c r="H3" i="2"/>
  <c r="L3" i="2" s="1"/>
  <c r="K4" i="2"/>
  <c r="M21" i="2"/>
  <c r="M20" i="2"/>
  <c r="H5" i="3"/>
  <c r="U23" i="3" s="1"/>
  <c r="J5" i="3"/>
  <c r="H7" i="3"/>
  <c r="W23" i="3" s="1"/>
  <c r="J7" i="3"/>
  <c r="H9" i="3"/>
  <c r="Y23" i="3" s="1"/>
  <c r="J9" i="3"/>
  <c r="H11" i="3"/>
  <c r="AA23" i="3" s="1"/>
  <c r="J11" i="3"/>
  <c r="H13" i="3"/>
  <c r="AC23" i="3" s="1"/>
  <c r="J13" i="3"/>
  <c r="J15" i="3"/>
  <c r="L23" i="3"/>
  <c r="L25" i="3"/>
  <c r="L27" i="3"/>
  <c r="L29" i="3"/>
  <c r="L31" i="3"/>
  <c r="L33" i="3"/>
  <c r="L21" i="3"/>
  <c r="M33" i="3"/>
  <c r="J6" i="3"/>
  <c r="J8" i="3"/>
  <c r="J10" i="3"/>
  <c r="J12" i="3"/>
  <c r="J14" i="3"/>
  <c r="J16" i="3"/>
  <c r="M29" i="3"/>
  <c r="M30" i="3"/>
  <c r="M31" i="3"/>
  <c r="K16" i="3"/>
  <c r="M23" i="3"/>
  <c r="M24" i="3"/>
  <c r="M25" i="3"/>
  <c r="M26" i="3"/>
  <c r="M27" i="3"/>
  <c r="M28" i="3"/>
  <c r="M32" i="3"/>
  <c r="K4" i="3"/>
  <c r="K6" i="3"/>
  <c r="K8" i="3"/>
  <c r="K10" i="3"/>
  <c r="K12" i="3"/>
  <c r="K14" i="3"/>
  <c r="H15" i="3"/>
  <c r="AE23" i="3" s="1"/>
  <c r="U24" i="3"/>
  <c r="U26" i="3" s="1"/>
  <c r="K21" i="3"/>
  <c r="K32" i="3"/>
  <c r="K30" i="3"/>
  <c r="K28" i="3"/>
  <c r="K26" i="3"/>
  <c r="K24" i="3"/>
  <c r="K22" i="3"/>
  <c r="T24" i="3"/>
  <c r="AE24" i="3"/>
  <c r="AE26" i="3" s="1"/>
  <c r="AC24" i="3"/>
  <c r="AC26" i="3" s="1"/>
  <c r="AA24" i="3"/>
  <c r="AA26" i="3" s="1"/>
  <c r="Y24" i="3"/>
  <c r="Y26" i="3" s="1"/>
  <c r="W24" i="3"/>
  <c r="W26" i="3" s="1"/>
  <c r="M22" i="3"/>
  <c r="K33" i="3"/>
  <c r="K31" i="3"/>
  <c r="K29" i="3"/>
  <c r="K27" i="3"/>
  <c r="K25" i="3"/>
  <c r="K23" i="3"/>
  <c r="AF24" i="3"/>
  <c r="AD24" i="3"/>
  <c r="AB24" i="3"/>
  <c r="Z24" i="3"/>
  <c r="X24" i="3"/>
  <c r="V24" i="3"/>
  <c r="J4" i="3"/>
  <c r="H4" i="3"/>
  <c r="T23" i="3" s="1"/>
  <c r="T25" i="3" s="1"/>
  <c r="K5" i="3"/>
  <c r="H6" i="3"/>
  <c r="V23" i="3" s="1"/>
  <c r="V25" i="3" s="1"/>
  <c r="K7" i="3"/>
  <c r="H8" i="3"/>
  <c r="X23" i="3" s="1"/>
  <c r="X25" i="3" s="1"/>
  <c r="K9" i="3"/>
  <c r="H10" i="3"/>
  <c r="Z23" i="3" s="1"/>
  <c r="Z25" i="3" s="1"/>
  <c r="K11" i="3"/>
  <c r="H12" i="3"/>
  <c r="AB23" i="3" s="1"/>
  <c r="AB25" i="3" s="1"/>
  <c r="K13" i="3"/>
  <c r="H14" i="3"/>
  <c r="AD23" i="3" s="1"/>
  <c r="AD25" i="3" s="1"/>
  <c r="K15" i="3"/>
  <c r="H16" i="3"/>
  <c r="AF23" i="3" s="1"/>
  <c r="AF25" i="3" s="1"/>
  <c r="L4" i="2"/>
  <c r="M32" i="2"/>
  <c r="M30" i="2"/>
  <c r="M28" i="2"/>
  <c r="M26" i="2"/>
  <c r="M24" i="2"/>
  <c r="M22" i="2"/>
  <c r="M31" i="2"/>
  <c r="M29" i="2"/>
  <c r="M27" i="2"/>
  <c r="M25" i="2"/>
  <c r="M23" i="2"/>
  <c r="K32" i="2"/>
  <c r="K30" i="2"/>
  <c r="K28" i="2"/>
  <c r="K26" i="2"/>
  <c r="K24" i="2"/>
  <c r="I22" i="2"/>
  <c r="I23" i="2"/>
  <c r="I24" i="2"/>
  <c r="I25" i="2"/>
  <c r="I26" i="2"/>
  <c r="I27" i="2"/>
  <c r="I28" i="2"/>
  <c r="I29" i="2"/>
  <c r="I30" i="2"/>
  <c r="I31" i="2"/>
  <c r="I32" i="2"/>
  <c r="H5" i="2"/>
  <c r="L5" i="2" s="1"/>
  <c r="D3" i="1"/>
  <c r="I2" i="1"/>
  <c r="I5" i="1"/>
  <c r="D5" i="1"/>
  <c r="D7" i="1" s="1"/>
  <c r="G9" i="1"/>
  <c r="B7" i="1"/>
  <c r="X26" i="3" l="1"/>
  <c r="AB26" i="3"/>
  <c r="AF26" i="3"/>
  <c r="AE25" i="3"/>
  <c r="AC25" i="3"/>
  <c r="AA25" i="3"/>
  <c r="Y25" i="3"/>
  <c r="W25" i="3"/>
  <c r="U25" i="3"/>
  <c r="V26" i="3"/>
  <c r="Z26" i="3"/>
  <c r="AD26" i="3"/>
  <c r="T26" i="3"/>
  <c r="I9" i="1"/>
  <c r="L4" i="1" s="1"/>
</calcChain>
</file>

<file path=xl/sharedStrings.xml><?xml version="1.0" encoding="utf-8"?>
<sst xmlns="http://schemas.openxmlformats.org/spreadsheetml/2006/main" count="117" uniqueCount="59">
  <si>
    <t>Hjula</t>
  </si>
  <si>
    <t>Band av</t>
  </si>
  <si>
    <t>Band på</t>
  </si>
  <si>
    <t>Hämta bil</t>
  </si>
  <si>
    <t>Tid</t>
  </si>
  <si>
    <t>Timpeng</t>
  </si>
  <si>
    <t>Summa</t>
  </si>
  <si>
    <t>Traila</t>
  </si>
  <si>
    <t>Framk</t>
  </si>
  <si>
    <t>Övrigt</t>
  </si>
  <si>
    <t xml:space="preserve">Timers </t>
  </si>
  <si>
    <t>Timers</t>
  </si>
  <si>
    <t>Flyttavst</t>
  </si>
  <si>
    <t>Framkavst</t>
  </si>
  <si>
    <t>Diff</t>
  </si>
  <si>
    <t>Lasta T</t>
  </si>
  <si>
    <t>Lasta M</t>
  </si>
  <si>
    <t>Trp T</t>
  </si>
  <si>
    <t>Trp M</t>
  </si>
  <si>
    <t>Lossa T</t>
  </si>
  <si>
    <t>Lossa M</t>
  </si>
  <si>
    <t>Kedja av</t>
  </si>
  <si>
    <t>Kedja på</t>
  </si>
  <si>
    <t>TotTid</t>
  </si>
  <si>
    <t>TimK</t>
  </si>
  <si>
    <t>Fast K</t>
  </si>
  <si>
    <t>Rörl K</t>
  </si>
  <si>
    <t>TimK T</t>
  </si>
  <si>
    <t>Framkör</t>
  </si>
  <si>
    <t>Framkörning</t>
  </si>
  <si>
    <t>K tot</t>
  </si>
  <si>
    <t>TimK Trailer</t>
  </si>
  <si>
    <t>TimK Maskin</t>
  </si>
  <si>
    <t>Hastighet Trailer</t>
  </si>
  <si>
    <t>Hastighet Maskin</t>
  </si>
  <si>
    <t>kr/h</t>
  </si>
  <si>
    <t>km</t>
  </si>
  <si>
    <t>km/h</t>
  </si>
  <si>
    <t>Ta av band</t>
  </si>
  <si>
    <t>Sätta på band</t>
  </si>
  <si>
    <t>Ta av kedja</t>
  </si>
  <si>
    <t>Sätta på kedja</t>
  </si>
  <si>
    <t>min</t>
  </si>
  <si>
    <t>Vänta på trailer</t>
  </si>
  <si>
    <t>Vänta T</t>
  </si>
  <si>
    <t>Förslag</t>
  </si>
  <si>
    <t>1100/700</t>
  </si>
  <si>
    <t>Framkör R</t>
  </si>
  <si>
    <t>Framkör F</t>
  </si>
  <si>
    <t>Differens</t>
  </si>
  <si>
    <t>Trailerkostnad</t>
  </si>
  <si>
    <t>Maskinkostnad</t>
  </si>
  <si>
    <t>Rörlig framkörningsavgift</t>
  </si>
  <si>
    <t>Fast framkörningsavgift</t>
  </si>
  <si>
    <t>Traila eller hjula - vad blir billigast?</t>
  </si>
  <si>
    <t>Eget</t>
  </si>
  <si>
    <t>Kostnader</t>
  </si>
  <si>
    <t>Billigaste valet</t>
  </si>
  <si>
    <t>Skillnaden mellan att hjula och traila vid olika avstånd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</si>
</sst>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5" fillId="8" borderId="3" applyNumberFormat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6" fillId="11" borderId="0" applyNumberFormat="0" applyBorder="0" applyAlignment="0" applyProtection="0"/>
  </cellStyleXfs>
  <cellXfs count="42">
    <xf numFmtId="0" fontId="0" fillId="0" borderId="0" xfId="0"/>
    <xf numFmtId="0" fontId="1" fillId="2" borderId="0" xfId="1"/>
    <xf numFmtId="0" fontId="3" fillId="0" borderId="0" xfId="0" applyFont="1"/>
    <xf numFmtId="0" fontId="0" fillId="0" borderId="2" xfId="0" applyBorder="1"/>
    <xf numFmtId="2" fontId="0" fillId="0" borderId="2" xfId="0" applyNumberFormat="1" applyBorder="1"/>
    <xf numFmtId="1" fontId="0" fillId="0" borderId="2" xfId="0" applyNumberFormat="1" applyBorder="1"/>
    <xf numFmtId="0" fontId="0" fillId="5" borderId="2" xfId="0" applyFill="1" applyBorder="1"/>
    <xf numFmtId="0" fontId="4" fillId="6" borderId="2" xfId="0" applyFont="1" applyFill="1" applyBorder="1"/>
    <xf numFmtId="0" fontId="3" fillId="7" borderId="0" xfId="0" applyFont="1" applyFill="1"/>
    <xf numFmtId="0" fontId="3" fillId="4" borderId="0" xfId="0" applyFont="1" applyFill="1"/>
    <xf numFmtId="0" fontId="12" fillId="12" borderId="0" xfId="0" applyFont="1" applyFill="1" applyBorder="1" applyAlignment="1" applyProtection="1"/>
    <xf numFmtId="0" fontId="12" fillId="13" borderId="0" xfId="0" applyFont="1" applyFill="1" applyBorder="1" applyAlignment="1" applyProtection="1">
      <alignment horizontal="center"/>
      <protection locked="0"/>
    </xf>
    <xf numFmtId="0" fontId="11" fillId="12" borderId="0" xfId="2" applyFont="1" applyFill="1" applyBorder="1" applyAlignment="1" applyProtection="1">
      <alignment horizontal="center"/>
    </xf>
    <xf numFmtId="0" fontId="12" fillId="13" borderId="0" xfId="6" applyFont="1" applyFill="1" applyBorder="1" applyAlignment="1" applyProtection="1">
      <alignment horizontal="center"/>
      <protection locked="0"/>
    </xf>
    <xf numFmtId="0" fontId="12" fillId="12" borderId="0" xfId="0" applyFont="1" applyFill="1" applyBorder="1" applyAlignment="1" applyProtection="1">
      <alignment horizontal="left"/>
    </xf>
    <xf numFmtId="0" fontId="8" fillId="12" borderId="0" xfId="0" applyFont="1" applyFill="1" applyProtection="1"/>
    <xf numFmtId="0" fontId="9" fillId="12" borderId="0" xfId="0" applyFont="1" applyFill="1" applyProtection="1"/>
    <xf numFmtId="0" fontId="10" fillId="12" borderId="0" xfId="0" applyFont="1" applyFill="1" applyProtection="1"/>
    <xf numFmtId="0" fontId="8" fillId="12" borderId="2" xfId="0" applyFont="1" applyFill="1" applyBorder="1" applyProtection="1"/>
    <xf numFmtId="0" fontId="12" fillId="12" borderId="4" xfId="0" applyFont="1" applyFill="1" applyBorder="1" applyAlignment="1" applyProtection="1">
      <alignment horizontal="center"/>
    </xf>
    <xf numFmtId="0" fontId="14" fillId="12" borderId="4" xfId="2" applyFont="1" applyFill="1" applyBorder="1" applyAlignment="1" applyProtection="1">
      <alignment horizontal="center"/>
    </xf>
    <xf numFmtId="2" fontId="8" fillId="12" borderId="2" xfId="0" applyNumberFormat="1" applyFont="1" applyFill="1" applyBorder="1" applyProtection="1"/>
    <xf numFmtId="1" fontId="8" fillId="12" borderId="2" xfId="0" applyNumberFormat="1" applyFont="1" applyFill="1" applyBorder="1" applyProtection="1"/>
    <xf numFmtId="0" fontId="8" fillId="12" borderId="0" xfId="0" applyFont="1" applyFill="1" applyBorder="1" applyProtection="1"/>
    <xf numFmtId="0" fontId="9" fillId="12" borderId="0" xfId="0" applyFont="1" applyFill="1" applyBorder="1" applyAlignment="1" applyProtection="1">
      <alignment horizontal="center"/>
    </xf>
    <xf numFmtId="0" fontId="13" fillId="12" borderId="0" xfId="0" applyFont="1" applyFill="1" applyProtection="1"/>
    <xf numFmtId="0" fontId="12" fillId="12" borderId="0" xfId="0" applyFont="1" applyFill="1" applyProtection="1"/>
    <xf numFmtId="0" fontId="12" fillId="12" borderId="4" xfId="0" applyFont="1" applyFill="1" applyBorder="1" applyProtection="1"/>
    <xf numFmtId="1" fontId="12" fillId="12" borderId="0" xfId="4" applyNumberFormat="1" applyFont="1" applyFill="1" applyBorder="1" applyProtection="1"/>
    <xf numFmtId="1" fontId="12" fillId="12" borderId="0" xfId="5" applyNumberFormat="1" applyFont="1" applyFill="1" applyBorder="1" applyProtection="1"/>
    <xf numFmtId="1" fontId="13" fillId="12" borderId="0" xfId="0" applyNumberFormat="1" applyFont="1" applyFill="1" applyProtection="1"/>
    <xf numFmtId="0" fontId="13" fillId="12" borderId="0" xfId="0" applyFont="1" applyFill="1" applyAlignment="1" applyProtection="1">
      <alignment horizontal="right"/>
    </xf>
    <xf numFmtId="0" fontId="13" fillId="12" borderId="0" xfId="0" applyFont="1" applyFill="1" applyBorder="1" applyProtection="1"/>
    <xf numFmtId="0" fontId="12" fillId="12" borderId="0" xfId="0" applyFont="1" applyFill="1" applyBorder="1" applyProtection="1"/>
    <xf numFmtId="0" fontId="12" fillId="12" borderId="0" xfId="4" applyFont="1" applyFill="1" applyBorder="1" applyProtection="1"/>
    <xf numFmtId="0" fontId="12" fillId="12" borderId="0" xfId="5" applyFont="1" applyFill="1" applyBorder="1" applyProtection="1"/>
    <xf numFmtId="0" fontId="13" fillId="12" borderId="0" xfId="3" applyFont="1" applyFill="1" applyBorder="1" applyProtection="1"/>
    <xf numFmtId="1" fontId="13" fillId="12" borderId="0" xfId="3" applyNumberFormat="1" applyFont="1" applyFill="1" applyBorder="1" applyProtection="1"/>
    <xf numFmtId="0" fontId="8" fillId="12" borderId="0" xfId="0" applyFont="1" applyFill="1" applyAlignment="1" applyProtection="1"/>
    <xf numFmtId="0" fontId="12" fillId="12" borderId="0" xfId="0" applyFont="1" applyFill="1" applyAlignment="1" applyProtection="1"/>
    <xf numFmtId="0" fontId="13" fillId="12" borderId="4" xfId="0" applyFont="1" applyFill="1" applyBorder="1" applyAlignment="1" applyProtection="1">
      <alignment horizontal="center"/>
    </xf>
    <xf numFmtId="0" fontId="13" fillId="12" borderId="4" xfId="0" applyFont="1" applyFill="1" applyBorder="1" applyProtection="1"/>
  </cellXfs>
  <cellStyles count="7">
    <cellStyle name="40% - Accent3" xfId="6" builtinId="39"/>
    <cellStyle name="Accent1" xfId="4" builtinId="29"/>
    <cellStyle name="Accent2" xfId="5" builtinId="33"/>
    <cellStyle name="Bad" xfId="1" builtinId="27"/>
    <cellStyle name="Calculation" xfId="2" builtinId="22"/>
    <cellStyle name="Check Cell" xfId="3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Flyttkostnad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'0,25_0,75'!$A$1</c:f>
              <c:strCache>
                <c:ptCount val="1"/>
                <c:pt idx="0">
                  <c:v>Hjula</c:v>
                </c:pt>
              </c:strCache>
            </c:strRef>
          </c:tx>
          <c:marker>
            <c:symbol val="none"/>
          </c:marker>
          <c:cat>
            <c:numRef>
              <c:f>'0,25_0,75'!$A$3:$A$15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</c:numCache>
            </c:numRef>
          </c:cat>
          <c:val>
            <c:numRef>
              <c:f>'0,25_0,75'!$L$3:$L$15</c:f>
              <c:numCache>
                <c:formatCode>0</c:formatCode>
                <c:ptCount val="13"/>
                <c:pt idx="0">
                  <c:v>1359.9019607843136</c:v>
                </c:pt>
                <c:pt idx="1">
                  <c:v>1479.7058823529414</c:v>
                </c:pt>
                <c:pt idx="2">
                  <c:v>1599.5098039215684</c:v>
                </c:pt>
                <c:pt idx="3">
                  <c:v>1899.0196078431375</c:v>
                </c:pt>
                <c:pt idx="4">
                  <c:v>2198.5294117647059</c:v>
                </c:pt>
                <c:pt idx="5">
                  <c:v>2498.0392156862745</c:v>
                </c:pt>
                <c:pt idx="6">
                  <c:v>2797.5490196078431</c:v>
                </c:pt>
                <c:pt idx="7">
                  <c:v>3097.0588235294117</c:v>
                </c:pt>
                <c:pt idx="8">
                  <c:v>3396.5686274509803</c:v>
                </c:pt>
                <c:pt idx="9">
                  <c:v>3696.0784313725489</c:v>
                </c:pt>
                <c:pt idx="10">
                  <c:v>3995.5882352941171</c:v>
                </c:pt>
                <c:pt idx="11">
                  <c:v>4295.0980392156862</c:v>
                </c:pt>
                <c:pt idx="12">
                  <c:v>4594.6078431372543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'0,25_0,75'!$A$18</c:f>
              <c:strCache>
                <c:ptCount val="1"/>
                <c:pt idx="0">
                  <c:v>Traila</c:v>
                </c:pt>
              </c:strCache>
            </c:strRef>
          </c:tx>
          <c:marker>
            <c:symbol val="none"/>
          </c:marker>
          <c:cat>
            <c:numRef>
              <c:f>'0,25_0,75'!$A$3:$A$15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</c:numCache>
            </c:numRef>
          </c:cat>
          <c:val>
            <c:numRef>
              <c:f>'0,25_0,75'!$M$20:$M$32</c:f>
              <c:numCache>
                <c:formatCode>0</c:formatCode>
                <c:ptCount val="13"/>
                <c:pt idx="0">
                  <c:v>1742.8571428571429</c:v>
                </c:pt>
                <c:pt idx="1">
                  <c:v>1782.1428571428573</c:v>
                </c:pt>
                <c:pt idx="2">
                  <c:v>1821.4285714285713</c:v>
                </c:pt>
                <c:pt idx="3">
                  <c:v>1919.6428571428569</c:v>
                </c:pt>
                <c:pt idx="4">
                  <c:v>2017.8571428571427</c:v>
                </c:pt>
                <c:pt idx="5">
                  <c:v>2116.0714285714284</c:v>
                </c:pt>
                <c:pt idx="6">
                  <c:v>2214.2857142857142</c:v>
                </c:pt>
                <c:pt idx="7">
                  <c:v>2312.5</c:v>
                </c:pt>
                <c:pt idx="8">
                  <c:v>2410.7142857142862</c:v>
                </c:pt>
                <c:pt idx="9">
                  <c:v>2508.9285714285716</c:v>
                </c:pt>
                <c:pt idx="10">
                  <c:v>2607.1428571428573</c:v>
                </c:pt>
                <c:pt idx="11">
                  <c:v>2705.3571428571427</c:v>
                </c:pt>
                <c:pt idx="12">
                  <c:v>2803.5714285714284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8305152"/>
        <c:axId val="98307072"/>
      </c:lineChart>
      <c:catAx>
        <c:axId val="9830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Kilometer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1567394641707522"/>
              <c:y val="0.910586080586080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8307072"/>
        <c:crosses val="autoZero"/>
        <c:auto val="1"/>
        <c:lblAlgn val="ctr"/>
        <c:lblOffset val="100"/>
        <c:noMultiLvlLbl val="0"/>
      </c:catAx>
      <c:valAx>
        <c:axId val="98307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Kronor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8305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Flyttkostnad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Skarp!$S$23</c:f>
              <c:strCache>
                <c:ptCount val="1"/>
                <c:pt idx="0">
                  <c:v>Hjula</c:v>
                </c:pt>
              </c:strCache>
            </c:strRef>
          </c:tx>
          <c:marker>
            <c:symbol val="none"/>
          </c:marker>
          <c:xVal>
            <c:numRef>
              <c:f>Skarp!$T$22:$AF$22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</c:numCache>
            </c:numRef>
          </c:xVal>
          <c:yVal>
            <c:numRef>
              <c:f>Skarp!$T$23:$AF$23</c:f>
              <c:numCache>
                <c:formatCode>0</c:formatCode>
                <c:ptCount val="13"/>
                <c:pt idx="0">
                  <c:v>1464.5098039215684</c:v>
                </c:pt>
                <c:pt idx="1">
                  <c:v>1593.5294117647059</c:v>
                </c:pt>
                <c:pt idx="2">
                  <c:v>1722.5490196078429</c:v>
                </c:pt>
                <c:pt idx="3">
                  <c:v>2045.0980392156862</c:v>
                </c:pt>
                <c:pt idx="4">
                  <c:v>2367.6470588235293</c:v>
                </c:pt>
                <c:pt idx="5">
                  <c:v>2690.1960784313724</c:v>
                </c:pt>
                <c:pt idx="6">
                  <c:v>3012.7450980392155</c:v>
                </c:pt>
                <c:pt idx="7">
                  <c:v>3335.2941176470581</c:v>
                </c:pt>
                <c:pt idx="8">
                  <c:v>3657.8431372549021</c:v>
                </c:pt>
                <c:pt idx="9">
                  <c:v>3980.3921568627447</c:v>
                </c:pt>
                <c:pt idx="10">
                  <c:v>4302.9411764705883</c:v>
                </c:pt>
                <c:pt idx="11">
                  <c:v>4625.4901960784318</c:v>
                </c:pt>
                <c:pt idx="12">
                  <c:v>4948.0392156862745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Skarp!$S$24</c:f>
              <c:strCache>
                <c:ptCount val="1"/>
                <c:pt idx="0">
                  <c:v>Traila</c:v>
                </c:pt>
              </c:strCache>
            </c:strRef>
          </c:tx>
          <c:marker>
            <c:symbol val="none"/>
          </c:marker>
          <c:xVal>
            <c:numRef>
              <c:f>Skarp!$T$22:$AF$22</c:f>
              <c:numCache>
                <c:formatCode>General</c:formatCode>
                <c:ptCount val="1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</c:numCache>
            </c:numRef>
          </c:xVal>
          <c:yVal>
            <c:numRef>
              <c:f>Skarp!$T$24:$AF$24</c:f>
              <c:numCache>
                <c:formatCode>0</c:formatCode>
                <c:ptCount val="13"/>
                <c:pt idx="0">
                  <c:v>1569.5833333333333</c:v>
                </c:pt>
                <c:pt idx="1">
                  <c:v>1617.0833333333335</c:v>
                </c:pt>
                <c:pt idx="2">
                  <c:v>1664.5833333333333</c:v>
                </c:pt>
                <c:pt idx="3">
                  <c:v>1783.333333333333</c:v>
                </c:pt>
                <c:pt idx="4">
                  <c:v>1902.0833333333333</c:v>
                </c:pt>
                <c:pt idx="5">
                  <c:v>2020.8333333333333</c:v>
                </c:pt>
                <c:pt idx="6">
                  <c:v>2139.583333333333</c:v>
                </c:pt>
                <c:pt idx="7">
                  <c:v>2258.333333333333</c:v>
                </c:pt>
                <c:pt idx="8">
                  <c:v>2377.0833333333335</c:v>
                </c:pt>
                <c:pt idx="9">
                  <c:v>2495.833333333333</c:v>
                </c:pt>
                <c:pt idx="10">
                  <c:v>2614.583333333333</c:v>
                </c:pt>
                <c:pt idx="11">
                  <c:v>2733.3333333333335</c:v>
                </c:pt>
                <c:pt idx="12">
                  <c:v>2852.083333333333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21376"/>
        <c:axId val="98423552"/>
      </c:scatterChart>
      <c:valAx>
        <c:axId val="98421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Kilometer </a:t>
                </a:r>
              </a:p>
            </c:rich>
          </c:tx>
          <c:layout>
            <c:manualLayout>
              <c:xMode val="edge"/>
              <c:yMode val="edge"/>
              <c:x val="0.41567394641707522"/>
              <c:y val="0.910586080586080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98423552"/>
        <c:crosses val="autoZero"/>
        <c:crossBetween val="midCat"/>
        <c:majorUnit val="5"/>
      </c:valAx>
      <c:valAx>
        <c:axId val="98423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Kronor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98421376"/>
        <c:crossesAt val="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</xdr:row>
      <xdr:rowOff>133350</xdr:rowOff>
    </xdr:from>
    <xdr:to>
      <xdr:col>21</xdr:col>
      <xdr:colOff>352425</xdr:colOff>
      <xdr:row>19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91440</xdr:colOff>
      <xdr:row>2</xdr:row>
      <xdr:rowOff>15240</xdr:rowOff>
    </xdr:from>
    <xdr:to>
      <xdr:col>30</xdr:col>
      <xdr:colOff>411480</xdr:colOff>
      <xdr:row>19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sqref="A1:XFD1048576"/>
    </sheetView>
  </sheetViews>
  <sheetFormatPr defaultRowHeight="14.4" x14ac:dyDescent="0.3"/>
  <sheetData>
    <row r="1" spans="1:12" x14ac:dyDescent="0.3">
      <c r="A1" s="2" t="s">
        <v>0</v>
      </c>
      <c r="B1" t="s">
        <v>4</v>
      </c>
      <c r="C1" t="s">
        <v>5</v>
      </c>
      <c r="D1" t="s">
        <v>6</v>
      </c>
      <c r="F1" s="2" t="s">
        <v>7</v>
      </c>
      <c r="G1" t="s">
        <v>4</v>
      </c>
      <c r="H1" t="s">
        <v>5</v>
      </c>
      <c r="I1" t="s">
        <v>6</v>
      </c>
    </row>
    <row r="2" spans="1:12" x14ac:dyDescent="0.3">
      <c r="A2" t="s">
        <v>1</v>
      </c>
      <c r="B2">
        <v>0.25</v>
      </c>
      <c r="C2">
        <f>B11</f>
        <v>1000</v>
      </c>
      <c r="D2">
        <f>B2*C2</f>
        <v>250</v>
      </c>
      <c r="F2" t="s">
        <v>8</v>
      </c>
      <c r="G2">
        <f>H12/80</f>
        <v>0.5</v>
      </c>
      <c r="H2">
        <f>H11</f>
        <v>725</v>
      </c>
      <c r="I2">
        <f>G2*H2</f>
        <v>362.5</v>
      </c>
    </row>
    <row r="3" spans="1:12" x14ac:dyDescent="0.3">
      <c r="A3" t="s">
        <v>0</v>
      </c>
      <c r="B3">
        <f>B12/20</f>
        <v>0.5</v>
      </c>
      <c r="C3">
        <f>B11</f>
        <v>1000</v>
      </c>
      <c r="D3">
        <f t="shared" ref="D3:D6" si="0">B3*C3</f>
        <v>500</v>
      </c>
      <c r="F3" t="s">
        <v>15</v>
      </c>
      <c r="G3">
        <v>0.25</v>
      </c>
      <c r="H3">
        <f>H11</f>
        <v>725</v>
      </c>
      <c r="I3">
        <f t="shared" ref="I3:I8" si="1">G3*H3</f>
        <v>181.25</v>
      </c>
    </row>
    <row r="4" spans="1:12" x14ac:dyDescent="0.3">
      <c r="A4" t="s">
        <v>2</v>
      </c>
      <c r="B4">
        <v>0.75</v>
      </c>
      <c r="C4">
        <f>B11</f>
        <v>1000</v>
      </c>
      <c r="D4">
        <f t="shared" si="0"/>
        <v>750</v>
      </c>
      <c r="F4" t="s">
        <v>16</v>
      </c>
      <c r="G4">
        <v>0.25</v>
      </c>
      <c r="H4">
        <f>B11</f>
        <v>1000</v>
      </c>
      <c r="I4">
        <f t="shared" si="1"/>
        <v>250</v>
      </c>
      <c r="K4" s="1" t="s">
        <v>14</v>
      </c>
      <c r="L4" s="1">
        <f>D7-I9</f>
        <v>392.70833333333326</v>
      </c>
    </row>
    <row r="5" spans="1:12" x14ac:dyDescent="0.3">
      <c r="A5" t="s">
        <v>3</v>
      </c>
      <c r="B5">
        <f>(B12*2)/60</f>
        <v>0.33333333333333331</v>
      </c>
      <c r="C5">
        <f>B11</f>
        <v>1000</v>
      </c>
      <c r="D5">
        <f t="shared" si="0"/>
        <v>333.33333333333331</v>
      </c>
      <c r="F5" t="s">
        <v>17</v>
      </c>
      <c r="G5">
        <f>B12/80</f>
        <v>0.125</v>
      </c>
      <c r="H5">
        <f>H11</f>
        <v>725</v>
      </c>
      <c r="I5">
        <f t="shared" si="1"/>
        <v>90.625</v>
      </c>
    </row>
    <row r="6" spans="1:12" x14ac:dyDescent="0.3">
      <c r="A6" t="s">
        <v>9</v>
      </c>
      <c r="B6">
        <v>0</v>
      </c>
      <c r="C6">
        <f>B11</f>
        <v>1000</v>
      </c>
      <c r="D6">
        <f t="shared" si="0"/>
        <v>0</v>
      </c>
      <c r="F6" t="s">
        <v>18</v>
      </c>
      <c r="G6">
        <f>B12/80</f>
        <v>0.125</v>
      </c>
      <c r="H6">
        <f>B11</f>
        <v>1000</v>
      </c>
      <c r="I6">
        <f t="shared" si="1"/>
        <v>125</v>
      </c>
    </row>
    <row r="7" spans="1:12" x14ac:dyDescent="0.3">
      <c r="A7" t="s">
        <v>6</v>
      </c>
      <c r="B7">
        <f>SUM(B2:B6)</f>
        <v>1.8333333333333333</v>
      </c>
      <c r="D7">
        <f t="shared" ref="D7" si="2">SUM(D2:D6)</f>
        <v>1833.3333333333333</v>
      </c>
      <c r="F7" t="s">
        <v>19</v>
      </c>
      <c r="G7">
        <v>0.25</v>
      </c>
      <c r="H7">
        <f>H11</f>
        <v>725</v>
      </c>
      <c r="I7">
        <f t="shared" si="1"/>
        <v>181.25</v>
      </c>
    </row>
    <row r="8" spans="1:12" x14ac:dyDescent="0.3">
      <c r="F8" t="s">
        <v>20</v>
      </c>
      <c r="G8">
        <v>0.25</v>
      </c>
      <c r="H8">
        <f>B11</f>
        <v>1000</v>
      </c>
      <c r="I8">
        <f t="shared" si="1"/>
        <v>250</v>
      </c>
    </row>
    <row r="9" spans="1:12" x14ac:dyDescent="0.3">
      <c r="F9" t="s">
        <v>6</v>
      </c>
      <c r="G9">
        <f>SUM(G2:G8)</f>
        <v>1.75</v>
      </c>
      <c r="I9">
        <f>SUM(I2:I8)</f>
        <v>1440.625</v>
      </c>
    </row>
    <row r="11" spans="1:12" x14ac:dyDescent="0.3">
      <c r="A11" t="s">
        <v>10</v>
      </c>
      <c r="B11">
        <v>1000</v>
      </c>
      <c r="G11" t="s">
        <v>11</v>
      </c>
      <c r="H11">
        <v>725</v>
      </c>
    </row>
    <row r="12" spans="1:12" x14ac:dyDescent="0.3">
      <c r="A12" t="s">
        <v>12</v>
      </c>
      <c r="B12">
        <v>10</v>
      </c>
      <c r="G12" t="s">
        <v>13</v>
      </c>
      <c r="H12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Q25" sqref="Q25"/>
    </sheetView>
  </sheetViews>
  <sheetFormatPr defaultRowHeight="14.4" x14ac:dyDescent="0.3"/>
  <cols>
    <col min="16" max="16" width="16.33203125" customWidth="1"/>
  </cols>
  <sheetData>
    <row r="1" spans="1:12" x14ac:dyDescent="0.3">
      <c r="A1" s="9" t="s">
        <v>0</v>
      </c>
    </row>
    <row r="2" spans="1:12" x14ac:dyDescent="0.3">
      <c r="A2" s="3" t="s">
        <v>12</v>
      </c>
      <c r="B2" s="3" t="s">
        <v>1</v>
      </c>
      <c r="C2" s="3" t="s">
        <v>21</v>
      </c>
      <c r="D2" s="3" t="s">
        <v>0</v>
      </c>
      <c r="E2" s="3" t="s">
        <v>2</v>
      </c>
      <c r="F2" s="3" t="s">
        <v>22</v>
      </c>
      <c r="G2" s="3" t="s">
        <v>3</v>
      </c>
      <c r="H2" s="3" t="s">
        <v>23</v>
      </c>
      <c r="I2" s="3" t="s">
        <v>24</v>
      </c>
      <c r="J2" s="3" t="s">
        <v>25</v>
      </c>
      <c r="K2" s="3" t="s">
        <v>26</v>
      </c>
      <c r="L2" s="3" t="s">
        <v>30</v>
      </c>
    </row>
    <row r="3" spans="1:12" x14ac:dyDescent="0.3">
      <c r="A3" s="3">
        <v>1</v>
      </c>
      <c r="B3" s="3">
        <v>0.25</v>
      </c>
      <c r="C3" s="3">
        <v>0.25</v>
      </c>
      <c r="D3" s="4">
        <f t="shared" ref="D3:D15" si="0">A3/$Q$27</f>
        <v>5.8823529411764705E-2</v>
      </c>
      <c r="E3" s="3">
        <v>0.75</v>
      </c>
      <c r="F3" s="3">
        <v>0.75</v>
      </c>
      <c r="G3" s="4">
        <f t="shared" ref="G3:G4" si="1">(A3*2)/60</f>
        <v>3.3333333333333333E-2</v>
      </c>
      <c r="H3" s="4">
        <f t="shared" ref="H3:H4" si="2">SUM(B3:G3)</f>
        <v>2.0921568627450977</v>
      </c>
      <c r="I3" s="3">
        <f t="shared" ref="I3:I15" si="3">$Q$24</f>
        <v>650</v>
      </c>
      <c r="J3" s="3">
        <f>(B3+C3+E3+F3)*I3</f>
        <v>1300</v>
      </c>
      <c r="K3" s="5">
        <f t="shared" ref="K3:K4" si="4">(D3+G3)*I3</f>
        <v>59.901960784313729</v>
      </c>
      <c r="L3" s="5">
        <f t="shared" ref="L3:L4" si="5">H3*I3</f>
        <v>1359.9019607843136</v>
      </c>
    </row>
    <row r="4" spans="1:12" x14ac:dyDescent="0.3">
      <c r="A4" s="3">
        <v>3</v>
      </c>
      <c r="B4" s="3">
        <v>0.25</v>
      </c>
      <c r="C4" s="3">
        <v>0.25</v>
      </c>
      <c r="D4" s="4">
        <f t="shared" si="0"/>
        <v>0.17647058823529413</v>
      </c>
      <c r="E4" s="3">
        <v>0.75</v>
      </c>
      <c r="F4" s="3">
        <v>0.75</v>
      </c>
      <c r="G4" s="4">
        <f t="shared" si="1"/>
        <v>0.1</v>
      </c>
      <c r="H4" s="4">
        <f t="shared" si="2"/>
        <v>2.2764705882352945</v>
      </c>
      <c r="I4" s="3">
        <f t="shared" si="3"/>
        <v>650</v>
      </c>
      <c r="J4" s="3">
        <f t="shared" ref="J4" si="6">(B4+C4+E4+F4)*I4</f>
        <v>1300</v>
      </c>
      <c r="K4" s="5">
        <f t="shared" si="4"/>
        <v>179.70588235294119</v>
      </c>
      <c r="L4" s="5">
        <f t="shared" si="5"/>
        <v>1479.7058823529414</v>
      </c>
    </row>
    <row r="5" spans="1:12" x14ac:dyDescent="0.3">
      <c r="A5" s="3">
        <v>5</v>
      </c>
      <c r="B5" s="3">
        <v>0.25</v>
      </c>
      <c r="C5" s="3">
        <v>0.25</v>
      </c>
      <c r="D5" s="4">
        <f t="shared" si="0"/>
        <v>0.29411764705882354</v>
      </c>
      <c r="E5" s="3">
        <v>0.75</v>
      </c>
      <c r="F5" s="3">
        <v>0.75</v>
      </c>
      <c r="G5" s="4">
        <f>(A5*2)/60</f>
        <v>0.16666666666666666</v>
      </c>
      <c r="H5" s="4">
        <f>SUM(B5:G5)</f>
        <v>2.4607843137254899</v>
      </c>
      <c r="I5" s="3">
        <f t="shared" si="3"/>
        <v>650</v>
      </c>
      <c r="J5" s="3">
        <f>(B5+C5+E5+F5)*I5</f>
        <v>1300</v>
      </c>
      <c r="K5" s="5">
        <f>(D5+G5)*I5</f>
        <v>299.50980392156862</v>
      </c>
      <c r="L5" s="5">
        <f>H5*I5</f>
        <v>1599.5098039215684</v>
      </c>
    </row>
    <row r="6" spans="1:12" x14ac:dyDescent="0.3">
      <c r="A6" s="3">
        <v>10</v>
      </c>
      <c r="B6" s="3">
        <v>0.25</v>
      </c>
      <c r="C6" s="3">
        <v>0.25</v>
      </c>
      <c r="D6" s="4">
        <f t="shared" si="0"/>
        <v>0.58823529411764708</v>
      </c>
      <c r="E6" s="3">
        <v>0.75</v>
      </c>
      <c r="F6" s="3">
        <v>0.75</v>
      </c>
      <c r="G6" s="4">
        <f t="shared" ref="G6:G11" si="7">(A6*2)/60</f>
        <v>0.33333333333333331</v>
      </c>
      <c r="H6" s="4">
        <f t="shared" ref="H6:H11" si="8">SUM(B6:G6)</f>
        <v>2.9215686274509807</v>
      </c>
      <c r="I6" s="3">
        <f t="shared" si="3"/>
        <v>650</v>
      </c>
      <c r="J6" s="3">
        <f>(B6+C6+E6+F6)*I6</f>
        <v>1300</v>
      </c>
      <c r="K6" s="5">
        <f t="shared" ref="K6:K15" si="9">(D6+G6)*I6</f>
        <v>599.01960784313724</v>
      </c>
      <c r="L6" s="5">
        <f t="shared" ref="L6:L11" si="10">H6*I6</f>
        <v>1899.0196078431375</v>
      </c>
    </row>
    <row r="7" spans="1:12" x14ac:dyDescent="0.3">
      <c r="A7" s="3">
        <v>15</v>
      </c>
      <c r="B7" s="3">
        <v>0.25</v>
      </c>
      <c r="C7" s="3">
        <v>0.25</v>
      </c>
      <c r="D7" s="4">
        <f t="shared" si="0"/>
        <v>0.88235294117647056</v>
      </c>
      <c r="E7" s="3">
        <v>0.75</v>
      </c>
      <c r="F7" s="3">
        <v>0.75</v>
      </c>
      <c r="G7" s="4">
        <f t="shared" si="7"/>
        <v>0.5</v>
      </c>
      <c r="H7" s="4">
        <f t="shared" si="8"/>
        <v>3.3823529411764706</v>
      </c>
      <c r="I7" s="3">
        <f t="shared" si="3"/>
        <v>650</v>
      </c>
      <c r="J7" s="3">
        <f t="shared" ref="J7:J15" si="11">(B7+C7+E7+F7)*I7</f>
        <v>1300</v>
      </c>
      <c r="K7" s="5">
        <f t="shared" si="9"/>
        <v>898.52941176470586</v>
      </c>
      <c r="L7" s="5">
        <f t="shared" si="10"/>
        <v>2198.5294117647059</v>
      </c>
    </row>
    <row r="8" spans="1:12" x14ac:dyDescent="0.3">
      <c r="A8" s="3">
        <v>20</v>
      </c>
      <c r="B8" s="3">
        <v>0.25</v>
      </c>
      <c r="C8" s="3">
        <v>0.25</v>
      </c>
      <c r="D8" s="4">
        <f t="shared" si="0"/>
        <v>1.1764705882352942</v>
      </c>
      <c r="E8" s="3">
        <v>0.75</v>
      </c>
      <c r="F8" s="3">
        <v>0.75</v>
      </c>
      <c r="G8" s="4">
        <f t="shared" si="7"/>
        <v>0.66666666666666663</v>
      </c>
      <c r="H8" s="4">
        <f t="shared" si="8"/>
        <v>3.8431372549019609</v>
      </c>
      <c r="I8" s="3">
        <f t="shared" si="3"/>
        <v>650</v>
      </c>
      <c r="J8" s="3">
        <f t="shared" si="11"/>
        <v>1300</v>
      </c>
      <c r="K8" s="5">
        <f t="shared" si="9"/>
        <v>1198.0392156862745</v>
      </c>
      <c r="L8" s="5">
        <f t="shared" si="10"/>
        <v>2498.0392156862745</v>
      </c>
    </row>
    <row r="9" spans="1:12" x14ac:dyDescent="0.3">
      <c r="A9" s="3">
        <v>25</v>
      </c>
      <c r="B9" s="3">
        <v>0.25</v>
      </c>
      <c r="C9" s="3">
        <v>0.25</v>
      </c>
      <c r="D9" s="4">
        <f t="shared" si="0"/>
        <v>1.4705882352941178</v>
      </c>
      <c r="E9" s="3">
        <v>0.75</v>
      </c>
      <c r="F9" s="3">
        <v>0.75</v>
      </c>
      <c r="G9" s="4">
        <f t="shared" si="7"/>
        <v>0.83333333333333337</v>
      </c>
      <c r="H9" s="4">
        <f t="shared" si="8"/>
        <v>4.3039215686274508</v>
      </c>
      <c r="I9" s="3">
        <f t="shared" si="3"/>
        <v>650</v>
      </c>
      <c r="J9" s="3">
        <f t="shared" si="11"/>
        <v>1300</v>
      </c>
      <c r="K9" s="5">
        <f t="shared" si="9"/>
        <v>1497.5490196078433</v>
      </c>
      <c r="L9" s="5">
        <f t="shared" si="10"/>
        <v>2797.5490196078431</v>
      </c>
    </row>
    <row r="10" spans="1:12" x14ac:dyDescent="0.3">
      <c r="A10" s="3">
        <v>30</v>
      </c>
      <c r="B10" s="3">
        <v>0.25</v>
      </c>
      <c r="C10" s="3">
        <v>0.25</v>
      </c>
      <c r="D10" s="4">
        <f t="shared" si="0"/>
        <v>1.7647058823529411</v>
      </c>
      <c r="E10" s="3">
        <v>0.75</v>
      </c>
      <c r="F10" s="3">
        <v>0.75</v>
      </c>
      <c r="G10" s="4">
        <f t="shared" si="7"/>
        <v>1</v>
      </c>
      <c r="H10" s="4">
        <f t="shared" si="8"/>
        <v>4.7647058823529411</v>
      </c>
      <c r="I10" s="3">
        <f t="shared" si="3"/>
        <v>650</v>
      </c>
      <c r="J10" s="3">
        <f t="shared" si="11"/>
        <v>1300</v>
      </c>
      <c r="K10" s="5">
        <f t="shared" si="9"/>
        <v>1797.0588235294117</v>
      </c>
      <c r="L10" s="5">
        <f t="shared" si="10"/>
        <v>3097.0588235294117</v>
      </c>
    </row>
    <row r="11" spans="1:12" x14ac:dyDescent="0.3">
      <c r="A11" s="3">
        <v>35</v>
      </c>
      <c r="B11" s="3">
        <v>0.25</v>
      </c>
      <c r="C11" s="3">
        <v>0.25</v>
      </c>
      <c r="D11" s="4">
        <f t="shared" si="0"/>
        <v>2.0588235294117645</v>
      </c>
      <c r="E11" s="3">
        <v>0.75</v>
      </c>
      <c r="F11" s="3">
        <v>0.75</v>
      </c>
      <c r="G11" s="4">
        <f t="shared" si="7"/>
        <v>1.1666666666666667</v>
      </c>
      <c r="H11" s="4">
        <f t="shared" si="8"/>
        <v>5.2254901960784315</v>
      </c>
      <c r="I11" s="3">
        <f t="shared" si="3"/>
        <v>650</v>
      </c>
      <c r="J11" s="3">
        <f t="shared" si="11"/>
        <v>1300</v>
      </c>
      <c r="K11" s="5">
        <f t="shared" si="9"/>
        <v>2096.5686274509803</v>
      </c>
      <c r="L11" s="5">
        <f t="shared" si="10"/>
        <v>3396.5686274509803</v>
      </c>
    </row>
    <row r="12" spans="1:12" x14ac:dyDescent="0.3">
      <c r="A12" s="3">
        <v>40</v>
      </c>
      <c r="B12" s="3">
        <v>0.25</v>
      </c>
      <c r="C12" s="3">
        <v>0.25</v>
      </c>
      <c r="D12" s="4">
        <f t="shared" si="0"/>
        <v>2.3529411764705883</v>
      </c>
      <c r="E12" s="3">
        <v>0.75</v>
      </c>
      <c r="F12" s="3">
        <v>0.75</v>
      </c>
      <c r="G12" s="4">
        <f t="shared" ref="G12:G15" si="12">(A12*2)/60</f>
        <v>1.3333333333333333</v>
      </c>
      <c r="H12" s="4">
        <f t="shared" ref="H12:H15" si="13">SUM(B12:G12)</f>
        <v>5.6862745098039218</v>
      </c>
      <c r="I12" s="3">
        <f t="shared" si="3"/>
        <v>650</v>
      </c>
      <c r="J12" s="3">
        <f t="shared" si="11"/>
        <v>1300</v>
      </c>
      <c r="K12" s="5">
        <f t="shared" si="9"/>
        <v>2396.0784313725489</v>
      </c>
      <c r="L12" s="5">
        <f t="shared" ref="L12:L15" si="14">H12*I12</f>
        <v>3696.0784313725489</v>
      </c>
    </row>
    <row r="13" spans="1:12" x14ac:dyDescent="0.3">
      <c r="A13" s="3">
        <v>45</v>
      </c>
      <c r="B13" s="3">
        <v>0.25</v>
      </c>
      <c r="C13" s="3">
        <v>0.25</v>
      </c>
      <c r="D13" s="4">
        <f t="shared" si="0"/>
        <v>2.6470588235294117</v>
      </c>
      <c r="E13" s="3">
        <v>0.75</v>
      </c>
      <c r="F13" s="3">
        <v>0.75</v>
      </c>
      <c r="G13" s="4">
        <f t="shared" si="12"/>
        <v>1.5</v>
      </c>
      <c r="H13" s="4">
        <f t="shared" si="13"/>
        <v>6.1470588235294112</v>
      </c>
      <c r="I13" s="3">
        <f t="shared" si="3"/>
        <v>650</v>
      </c>
      <c r="J13" s="3">
        <f t="shared" si="11"/>
        <v>1300</v>
      </c>
      <c r="K13" s="5">
        <f t="shared" si="9"/>
        <v>2695.5882352941171</v>
      </c>
      <c r="L13" s="5">
        <f t="shared" si="14"/>
        <v>3995.5882352941171</v>
      </c>
    </row>
    <row r="14" spans="1:12" x14ac:dyDescent="0.3">
      <c r="A14" s="3">
        <v>50</v>
      </c>
      <c r="B14" s="3">
        <v>0.25</v>
      </c>
      <c r="C14" s="3">
        <v>0.25</v>
      </c>
      <c r="D14" s="4">
        <f t="shared" si="0"/>
        <v>2.9411764705882355</v>
      </c>
      <c r="E14" s="3">
        <v>0.75</v>
      </c>
      <c r="F14" s="3">
        <v>0.75</v>
      </c>
      <c r="G14" s="4">
        <f t="shared" si="12"/>
        <v>1.6666666666666667</v>
      </c>
      <c r="H14" s="4">
        <f t="shared" si="13"/>
        <v>6.6078431372549025</v>
      </c>
      <c r="I14" s="3">
        <f t="shared" si="3"/>
        <v>650</v>
      </c>
      <c r="J14" s="3">
        <f t="shared" si="11"/>
        <v>1300</v>
      </c>
      <c r="K14" s="5">
        <f t="shared" si="9"/>
        <v>2995.0980392156866</v>
      </c>
      <c r="L14" s="5">
        <f t="shared" si="14"/>
        <v>4295.0980392156862</v>
      </c>
    </row>
    <row r="15" spans="1:12" x14ac:dyDescent="0.3">
      <c r="A15" s="3">
        <v>55</v>
      </c>
      <c r="B15" s="3">
        <v>0.25</v>
      </c>
      <c r="C15" s="3">
        <v>0.25</v>
      </c>
      <c r="D15" s="4">
        <f t="shared" si="0"/>
        <v>3.2352941176470589</v>
      </c>
      <c r="E15" s="3">
        <v>0.75</v>
      </c>
      <c r="F15" s="3">
        <v>0.75</v>
      </c>
      <c r="G15" s="4">
        <f t="shared" si="12"/>
        <v>1.8333333333333333</v>
      </c>
      <c r="H15" s="4">
        <f t="shared" si="13"/>
        <v>7.0686274509803919</v>
      </c>
      <c r="I15" s="3">
        <f t="shared" si="3"/>
        <v>650</v>
      </c>
      <c r="J15" s="3">
        <f t="shared" si="11"/>
        <v>1300</v>
      </c>
      <c r="K15" s="5">
        <f t="shared" si="9"/>
        <v>3294.6078431372548</v>
      </c>
      <c r="L15" s="5">
        <f t="shared" si="14"/>
        <v>4594.6078431372543</v>
      </c>
    </row>
    <row r="18" spans="1:17" x14ac:dyDescent="0.3">
      <c r="A18" s="8" t="s">
        <v>7</v>
      </c>
    </row>
    <row r="19" spans="1:17" x14ac:dyDescent="0.3">
      <c r="A19" s="3" t="s">
        <v>28</v>
      </c>
      <c r="B19" s="3" t="s">
        <v>12</v>
      </c>
      <c r="C19" s="3" t="s">
        <v>15</v>
      </c>
      <c r="D19" s="3" t="s">
        <v>16</v>
      </c>
      <c r="E19" s="3" t="s">
        <v>17</v>
      </c>
      <c r="F19" s="3" t="s">
        <v>18</v>
      </c>
      <c r="G19" s="3" t="s">
        <v>19</v>
      </c>
      <c r="H19" s="3" t="s">
        <v>20</v>
      </c>
      <c r="I19" s="3" t="s">
        <v>23</v>
      </c>
      <c r="J19" s="3" t="s">
        <v>27</v>
      </c>
      <c r="K19" s="3" t="s">
        <v>25</v>
      </c>
      <c r="L19" s="3" t="s">
        <v>26</v>
      </c>
      <c r="M19" s="3" t="s">
        <v>30</v>
      </c>
    </row>
    <row r="20" spans="1:17" x14ac:dyDescent="0.3">
      <c r="A20" s="4">
        <f t="shared" ref="A20:A32" si="15">$Q$25/$Q$26</f>
        <v>1.4285714285714286</v>
      </c>
      <c r="B20" s="3">
        <v>1</v>
      </c>
      <c r="C20" s="3">
        <v>0.25</v>
      </c>
      <c r="D20" s="3">
        <v>0.25</v>
      </c>
      <c r="E20" s="4">
        <f t="shared" ref="E20:E32" si="16">B20/$Q$26</f>
        <v>1.4285714285714285E-2</v>
      </c>
      <c r="F20" s="4">
        <f t="shared" ref="F20:F32" si="17">B20/$Q$26</f>
        <v>1.4285714285714285E-2</v>
      </c>
      <c r="G20" s="3">
        <v>0.25</v>
      </c>
      <c r="H20" s="4">
        <v>0.25</v>
      </c>
      <c r="I20" s="4">
        <f t="shared" ref="I20:I21" si="18">SUM(C20:H20)</f>
        <v>1.0285714285714285</v>
      </c>
      <c r="J20" s="3">
        <f>Q18</f>
        <v>0</v>
      </c>
      <c r="K20" s="5">
        <f t="shared" ref="K20:K32" si="19">((A20+C20+G20)*$Q$23)+(D20+H20)*$Q$24</f>
        <v>1723.2142857142858</v>
      </c>
      <c r="L20" s="5">
        <f t="shared" ref="L20:L32" si="20">(E20*$Q$23)+(F20*$Q$24)</f>
        <v>19.642857142857142</v>
      </c>
      <c r="M20" s="5">
        <f t="shared" ref="M20:M32" si="21">((A20+C20+E20+G20)*$Q$23+(D20+F20+H20)*$Q$24)</f>
        <v>1742.8571428571429</v>
      </c>
    </row>
    <row r="21" spans="1:17" x14ac:dyDescent="0.3">
      <c r="A21" s="4">
        <f t="shared" si="15"/>
        <v>1.4285714285714286</v>
      </c>
      <c r="B21" s="3">
        <v>3</v>
      </c>
      <c r="C21" s="3">
        <v>0.25</v>
      </c>
      <c r="D21" s="3">
        <v>0.25</v>
      </c>
      <c r="E21" s="4">
        <f t="shared" si="16"/>
        <v>4.2857142857142858E-2</v>
      </c>
      <c r="F21" s="4">
        <f t="shared" si="17"/>
        <v>4.2857142857142858E-2</v>
      </c>
      <c r="G21" s="3">
        <v>0.25</v>
      </c>
      <c r="H21" s="4">
        <v>0.25</v>
      </c>
      <c r="I21" s="4">
        <f t="shared" si="18"/>
        <v>1.0857142857142856</v>
      </c>
      <c r="J21" s="3">
        <f>Q19</f>
        <v>0</v>
      </c>
      <c r="K21" s="5">
        <f t="shared" si="19"/>
        <v>1723.2142857142858</v>
      </c>
      <c r="L21" s="5">
        <f t="shared" si="20"/>
        <v>58.928571428571431</v>
      </c>
      <c r="M21" s="5">
        <f t="shared" si="21"/>
        <v>1782.1428571428573</v>
      </c>
    </row>
    <row r="22" spans="1:17" x14ac:dyDescent="0.3">
      <c r="A22" s="4">
        <f t="shared" si="15"/>
        <v>1.4285714285714286</v>
      </c>
      <c r="B22" s="3">
        <v>5</v>
      </c>
      <c r="C22" s="3">
        <v>0.25</v>
      </c>
      <c r="D22" s="3">
        <v>0.25</v>
      </c>
      <c r="E22" s="4">
        <f t="shared" si="16"/>
        <v>7.1428571428571425E-2</v>
      </c>
      <c r="F22" s="4">
        <f t="shared" si="17"/>
        <v>7.1428571428571425E-2</v>
      </c>
      <c r="G22" s="3">
        <v>0.25</v>
      </c>
      <c r="H22" s="4">
        <v>0.25</v>
      </c>
      <c r="I22" s="4">
        <f>SUM(C22:H22)</f>
        <v>1.1428571428571428</v>
      </c>
      <c r="J22" s="3">
        <f>Q23</f>
        <v>725</v>
      </c>
      <c r="K22" s="5">
        <f t="shared" si="19"/>
        <v>1723.2142857142858</v>
      </c>
      <c r="L22" s="5">
        <f t="shared" si="20"/>
        <v>98.214285714285708</v>
      </c>
      <c r="M22" s="5">
        <f t="shared" si="21"/>
        <v>1821.4285714285713</v>
      </c>
    </row>
    <row r="23" spans="1:17" x14ac:dyDescent="0.3">
      <c r="A23" s="4">
        <f t="shared" si="15"/>
        <v>1.4285714285714286</v>
      </c>
      <c r="B23" s="3">
        <v>10</v>
      </c>
      <c r="C23" s="3">
        <v>0.25</v>
      </c>
      <c r="D23" s="3">
        <v>0.25</v>
      </c>
      <c r="E23" s="4">
        <f t="shared" si="16"/>
        <v>0.14285714285714285</v>
      </c>
      <c r="F23" s="4">
        <f t="shared" si="17"/>
        <v>0.14285714285714285</v>
      </c>
      <c r="G23" s="3">
        <v>0.25</v>
      </c>
      <c r="H23" s="4">
        <v>0.25</v>
      </c>
      <c r="I23" s="4">
        <f t="shared" ref="I23:I32" si="22">SUM(C23:H23)</f>
        <v>1.2857142857142856</v>
      </c>
      <c r="J23" s="3">
        <f>Q23</f>
        <v>725</v>
      </c>
      <c r="K23" s="5">
        <f t="shared" si="19"/>
        <v>1723.2142857142858</v>
      </c>
      <c r="L23" s="5">
        <f t="shared" si="20"/>
        <v>196.42857142857142</v>
      </c>
      <c r="M23" s="5">
        <f t="shared" si="21"/>
        <v>1919.6428571428569</v>
      </c>
      <c r="P23" s="6" t="s">
        <v>31</v>
      </c>
      <c r="Q23" s="7">
        <v>725</v>
      </c>
    </row>
    <row r="24" spans="1:17" x14ac:dyDescent="0.3">
      <c r="A24" s="4">
        <f t="shared" si="15"/>
        <v>1.4285714285714286</v>
      </c>
      <c r="B24" s="3">
        <v>15</v>
      </c>
      <c r="C24" s="3">
        <v>0.25</v>
      </c>
      <c r="D24" s="3">
        <v>0.25</v>
      </c>
      <c r="E24" s="4">
        <f t="shared" si="16"/>
        <v>0.21428571428571427</v>
      </c>
      <c r="F24" s="4">
        <f t="shared" si="17"/>
        <v>0.21428571428571427</v>
      </c>
      <c r="G24" s="3">
        <v>0.25</v>
      </c>
      <c r="H24" s="4">
        <v>0.25</v>
      </c>
      <c r="I24" s="4">
        <f t="shared" si="22"/>
        <v>1.4285714285714286</v>
      </c>
      <c r="J24" s="3">
        <f>Q23</f>
        <v>725</v>
      </c>
      <c r="K24" s="5">
        <f t="shared" si="19"/>
        <v>1723.2142857142858</v>
      </c>
      <c r="L24" s="5">
        <f t="shared" si="20"/>
        <v>294.64285714285711</v>
      </c>
      <c r="M24" s="5">
        <f t="shared" si="21"/>
        <v>2017.8571428571427</v>
      </c>
      <c r="P24" s="6" t="s">
        <v>32</v>
      </c>
      <c r="Q24" s="7">
        <v>650</v>
      </c>
    </row>
    <row r="25" spans="1:17" x14ac:dyDescent="0.3">
      <c r="A25" s="4">
        <f t="shared" si="15"/>
        <v>1.4285714285714286</v>
      </c>
      <c r="B25" s="3">
        <v>20</v>
      </c>
      <c r="C25" s="3">
        <v>0.25</v>
      </c>
      <c r="D25" s="3">
        <v>0.25</v>
      </c>
      <c r="E25" s="4">
        <f t="shared" si="16"/>
        <v>0.2857142857142857</v>
      </c>
      <c r="F25" s="4">
        <f t="shared" si="17"/>
        <v>0.2857142857142857</v>
      </c>
      <c r="G25" s="3">
        <v>0.25</v>
      </c>
      <c r="H25" s="4">
        <v>0.25</v>
      </c>
      <c r="I25" s="4">
        <f t="shared" si="22"/>
        <v>1.5714285714285714</v>
      </c>
      <c r="J25" s="3">
        <f>Q23</f>
        <v>725</v>
      </c>
      <c r="K25" s="5">
        <f t="shared" si="19"/>
        <v>1723.2142857142858</v>
      </c>
      <c r="L25" s="5">
        <f t="shared" si="20"/>
        <v>392.85714285714283</v>
      </c>
      <c r="M25" s="5">
        <f t="shared" si="21"/>
        <v>2116.0714285714284</v>
      </c>
      <c r="P25" s="6" t="s">
        <v>29</v>
      </c>
      <c r="Q25" s="7">
        <v>100</v>
      </c>
    </row>
    <row r="26" spans="1:17" x14ac:dyDescent="0.3">
      <c r="A26" s="4">
        <f t="shared" si="15"/>
        <v>1.4285714285714286</v>
      </c>
      <c r="B26" s="3">
        <v>25</v>
      </c>
      <c r="C26" s="3">
        <v>0.25</v>
      </c>
      <c r="D26" s="3">
        <v>0.25</v>
      </c>
      <c r="E26" s="4">
        <f t="shared" si="16"/>
        <v>0.35714285714285715</v>
      </c>
      <c r="F26" s="4">
        <f t="shared" si="17"/>
        <v>0.35714285714285715</v>
      </c>
      <c r="G26" s="3">
        <v>0.25</v>
      </c>
      <c r="H26" s="4">
        <v>0.25</v>
      </c>
      <c r="I26" s="4">
        <f t="shared" si="22"/>
        <v>1.7142857142857144</v>
      </c>
      <c r="J26" s="3">
        <f>Q23</f>
        <v>725</v>
      </c>
      <c r="K26" s="5">
        <f t="shared" si="19"/>
        <v>1723.2142857142858</v>
      </c>
      <c r="L26" s="5">
        <f t="shared" si="20"/>
        <v>491.07142857142856</v>
      </c>
      <c r="M26" s="5">
        <f t="shared" si="21"/>
        <v>2214.2857142857142</v>
      </c>
      <c r="P26" s="6" t="s">
        <v>33</v>
      </c>
      <c r="Q26" s="7">
        <v>70</v>
      </c>
    </row>
    <row r="27" spans="1:17" x14ac:dyDescent="0.3">
      <c r="A27" s="4">
        <f t="shared" si="15"/>
        <v>1.4285714285714286</v>
      </c>
      <c r="B27" s="3">
        <v>30</v>
      </c>
      <c r="C27" s="3">
        <v>0.25</v>
      </c>
      <c r="D27" s="3">
        <v>0.25</v>
      </c>
      <c r="E27" s="4">
        <f t="shared" si="16"/>
        <v>0.42857142857142855</v>
      </c>
      <c r="F27" s="4">
        <f t="shared" si="17"/>
        <v>0.42857142857142855</v>
      </c>
      <c r="G27" s="3">
        <v>0.25</v>
      </c>
      <c r="H27" s="4">
        <v>0.25</v>
      </c>
      <c r="I27" s="4">
        <f t="shared" si="22"/>
        <v>1.8571428571428572</v>
      </c>
      <c r="J27" s="3">
        <f>Q23</f>
        <v>725</v>
      </c>
      <c r="K27" s="5">
        <f t="shared" si="19"/>
        <v>1723.2142857142858</v>
      </c>
      <c r="L27" s="5">
        <f t="shared" si="20"/>
        <v>589.28571428571422</v>
      </c>
      <c r="M27" s="5">
        <f t="shared" si="21"/>
        <v>2312.5</v>
      </c>
      <c r="P27" s="6" t="s">
        <v>34</v>
      </c>
      <c r="Q27" s="7">
        <v>17</v>
      </c>
    </row>
    <row r="28" spans="1:17" x14ac:dyDescent="0.3">
      <c r="A28" s="4">
        <f t="shared" si="15"/>
        <v>1.4285714285714286</v>
      </c>
      <c r="B28" s="3">
        <v>35</v>
      </c>
      <c r="C28" s="3">
        <v>0.25</v>
      </c>
      <c r="D28" s="3">
        <v>0.25</v>
      </c>
      <c r="E28" s="4">
        <f t="shared" si="16"/>
        <v>0.5</v>
      </c>
      <c r="F28" s="4">
        <f t="shared" si="17"/>
        <v>0.5</v>
      </c>
      <c r="G28" s="3">
        <v>0.25</v>
      </c>
      <c r="H28" s="4">
        <v>0.25</v>
      </c>
      <c r="I28" s="4">
        <f t="shared" si="22"/>
        <v>2</v>
      </c>
      <c r="J28" s="3">
        <f>Q23</f>
        <v>725</v>
      </c>
      <c r="K28" s="5">
        <f t="shared" si="19"/>
        <v>1723.2142857142858</v>
      </c>
      <c r="L28" s="5">
        <f t="shared" si="20"/>
        <v>687.5</v>
      </c>
      <c r="M28" s="5">
        <f t="shared" si="21"/>
        <v>2410.7142857142862</v>
      </c>
    </row>
    <row r="29" spans="1:17" x14ac:dyDescent="0.3">
      <c r="A29" s="4">
        <f t="shared" si="15"/>
        <v>1.4285714285714286</v>
      </c>
      <c r="B29" s="3">
        <v>40</v>
      </c>
      <c r="C29" s="3">
        <v>0.25</v>
      </c>
      <c r="D29" s="3">
        <v>0.25</v>
      </c>
      <c r="E29" s="4">
        <f t="shared" si="16"/>
        <v>0.5714285714285714</v>
      </c>
      <c r="F29" s="4">
        <f t="shared" si="17"/>
        <v>0.5714285714285714</v>
      </c>
      <c r="G29" s="3">
        <v>0.25</v>
      </c>
      <c r="H29" s="4">
        <v>0.25</v>
      </c>
      <c r="I29" s="4">
        <f t="shared" si="22"/>
        <v>2.1428571428571428</v>
      </c>
      <c r="J29" s="3">
        <f>Q23</f>
        <v>725</v>
      </c>
      <c r="K29" s="5">
        <f t="shared" si="19"/>
        <v>1723.2142857142858</v>
      </c>
      <c r="L29" s="5">
        <f t="shared" si="20"/>
        <v>785.71428571428567</v>
      </c>
      <c r="M29" s="5">
        <f t="shared" si="21"/>
        <v>2508.9285714285716</v>
      </c>
    </row>
    <row r="30" spans="1:17" x14ac:dyDescent="0.3">
      <c r="A30" s="4">
        <f t="shared" si="15"/>
        <v>1.4285714285714286</v>
      </c>
      <c r="B30" s="3">
        <v>45</v>
      </c>
      <c r="C30" s="3">
        <v>0.25</v>
      </c>
      <c r="D30" s="3">
        <v>0.25</v>
      </c>
      <c r="E30" s="4">
        <f t="shared" si="16"/>
        <v>0.6428571428571429</v>
      </c>
      <c r="F30" s="4">
        <f t="shared" si="17"/>
        <v>0.6428571428571429</v>
      </c>
      <c r="G30" s="3">
        <v>0.25</v>
      </c>
      <c r="H30" s="4">
        <v>0.25</v>
      </c>
      <c r="I30" s="4">
        <f t="shared" si="22"/>
        <v>2.2857142857142856</v>
      </c>
      <c r="J30" s="3">
        <f>Q23</f>
        <v>725</v>
      </c>
      <c r="K30" s="5">
        <f t="shared" si="19"/>
        <v>1723.2142857142858</v>
      </c>
      <c r="L30" s="5">
        <f t="shared" si="20"/>
        <v>883.92857142857156</v>
      </c>
      <c r="M30" s="5">
        <f t="shared" si="21"/>
        <v>2607.1428571428573</v>
      </c>
    </row>
    <row r="31" spans="1:17" x14ac:dyDescent="0.3">
      <c r="A31" s="4">
        <f t="shared" si="15"/>
        <v>1.4285714285714286</v>
      </c>
      <c r="B31" s="3">
        <v>50</v>
      </c>
      <c r="C31" s="3">
        <v>0.25</v>
      </c>
      <c r="D31" s="3">
        <v>0.25</v>
      </c>
      <c r="E31" s="4">
        <f t="shared" si="16"/>
        <v>0.7142857142857143</v>
      </c>
      <c r="F31" s="4">
        <f t="shared" si="17"/>
        <v>0.7142857142857143</v>
      </c>
      <c r="G31" s="3">
        <v>0.25</v>
      </c>
      <c r="H31" s="4">
        <v>0.25</v>
      </c>
      <c r="I31" s="4">
        <f t="shared" si="22"/>
        <v>2.4285714285714288</v>
      </c>
      <c r="J31" s="3">
        <f>Q23</f>
        <v>725</v>
      </c>
      <c r="K31" s="5">
        <f t="shared" si="19"/>
        <v>1723.2142857142858</v>
      </c>
      <c r="L31" s="5">
        <f t="shared" si="20"/>
        <v>982.14285714285711</v>
      </c>
      <c r="M31" s="5">
        <f t="shared" si="21"/>
        <v>2705.3571428571427</v>
      </c>
    </row>
    <row r="32" spans="1:17" x14ac:dyDescent="0.3">
      <c r="A32" s="4">
        <f t="shared" si="15"/>
        <v>1.4285714285714286</v>
      </c>
      <c r="B32" s="3">
        <v>55</v>
      </c>
      <c r="C32" s="3">
        <v>0.25</v>
      </c>
      <c r="D32" s="3">
        <v>0.25</v>
      </c>
      <c r="E32" s="4">
        <f t="shared" si="16"/>
        <v>0.7857142857142857</v>
      </c>
      <c r="F32" s="4">
        <f t="shared" si="17"/>
        <v>0.7857142857142857</v>
      </c>
      <c r="G32" s="3">
        <v>0.25</v>
      </c>
      <c r="H32" s="4">
        <v>0.25</v>
      </c>
      <c r="I32" s="4">
        <f t="shared" si="22"/>
        <v>2.5714285714285712</v>
      </c>
      <c r="J32" s="3">
        <f>Q23</f>
        <v>725</v>
      </c>
      <c r="K32" s="5">
        <f t="shared" si="19"/>
        <v>1723.2142857142858</v>
      </c>
      <c r="L32" s="5">
        <f t="shared" si="20"/>
        <v>1080.3571428571429</v>
      </c>
      <c r="M32" s="5">
        <f t="shared" si="21"/>
        <v>2803.5714285714284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topLeftCell="N1" workbookViewId="0">
      <selection activeCell="Q1" sqref="Q1"/>
    </sheetView>
  </sheetViews>
  <sheetFormatPr defaultRowHeight="13.8" x14ac:dyDescent="0.25"/>
  <cols>
    <col min="1" max="1" width="0" style="15" hidden="1" customWidth="1"/>
    <col min="2" max="2" width="9.88671875" style="15" hidden="1" customWidth="1"/>
    <col min="3" max="13" width="9.109375" style="15" hidden="1" customWidth="1"/>
    <col min="14" max="14" width="20.33203125" style="15" customWidth="1"/>
    <col min="15" max="15" width="6.21875" style="15" customWidth="1"/>
    <col min="16" max="16" width="5.77734375" style="15" bestFit="1" customWidth="1"/>
    <col min="17" max="18" width="8.88671875" style="15"/>
    <col min="19" max="19" width="14.6640625" style="15" customWidth="1"/>
    <col min="20" max="32" width="6.109375" style="15" customWidth="1"/>
    <col min="33" max="33" width="6.5546875" style="15" customWidth="1"/>
    <col min="34" max="16384" width="8.88671875" style="15"/>
  </cols>
  <sheetData>
    <row r="1" spans="1:17" ht="21" x14ac:dyDescent="0.4">
      <c r="N1" s="16" t="s">
        <v>54</v>
      </c>
    </row>
    <row r="2" spans="1:17" x14ac:dyDescent="0.25">
      <c r="A2" s="17" t="s">
        <v>0</v>
      </c>
    </row>
    <row r="3" spans="1:17" x14ac:dyDescent="0.25">
      <c r="A3" s="18" t="s">
        <v>12</v>
      </c>
      <c r="B3" s="18" t="s">
        <v>1</v>
      </c>
      <c r="C3" s="18" t="s">
        <v>21</v>
      </c>
      <c r="D3" s="18" t="s">
        <v>0</v>
      </c>
      <c r="E3" s="18" t="s">
        <v>2</v>
      </c>
      <c r="F3" s="18" t="s">
        <v>22</v>
      </c>
      <c r="G3" s="18" t="s">
        <v>3</v>
      </c>
      <c r="H3" s="18" t="s">
        <v>23</v>
      </c>
      <c r="I3" s="18" t="s">
        <v>24</v>
      </c>
      <c r="J3" s="18" t="s">
        <v>25</v>
      </c>
      <c r="K3" s="18" t="s">
        <v>26</v>
      </c>
      <c r="N3" s="41" t="s">
        <v>56</v>
      </c>
      <c r="O3" s="40" t="s">
        <v>55</v>
      </c>
      <c r="P3" s="19"/>
      <c r="Q3" s="20" t="s">
        <v>45</v>
      </c>
    </row>
    <row r="4" spans="1:17" x14ac:dyDescent="0.25">
      <c r="A4" s="18">
        <v>1</v>
      </c>
      <c r="B4" s="21">
        <f>$O$10/60</f>
        <v>0.33333333333333331</v>
      </c>
      <c r="C4" s="21">
        <f>$O$12/60</f>
        <v>0.33333333333333331</v>
      </c>
      <c r="D4" s="21">
        <f>A4/$O$9</f>
        <v>5.8823529411764705E-2</v>
      </c>
      <c r="E4" s="21">
        <f>$O$11/60</f>
        <v>0.66666666666666663</v>
      </c>
      <c r="F4" s="21">
        <f>$O$13/60</f>
        <v>0.66666666666666663</v>
      </c>
      <c r="G4" s="21">
        <f>(A4*2)/60</f>
        <v>3.3333333333333333E-2</v>
      </c>
      <c r="H4" s="21">
        <f>SUM(B4:G4)</f>
        <v>2.0921568627450977</v>
      </c>
      <c r="I4" s="18">
        <f>$O$5</f>
        <v>700</v>
      </c>
      <c r="J4" s="18">
        <f>(B4+C4+E4+F4)*I4</f>
        <v>1400</v>
      </c>
      <c r="K4" s="22">
        <f>(D4+G4)*I4</f>
        <v>64.509803921568633</v>
      </c>
      <c r="N4" s="10" t="s">
        <v>50</v>
      </c>
      <c r="O4" s="11">
        <v>725</v>
      </c>
      <c r="P4" s="14" t="s">
        <v>35</v>
      </c>
      <c r="Q4" s="12">
        <v>725</v>
      </c>
    </row>
    <row r="5" spans="1:17" x14ac:dyDescent="0.25">
      <c r="A5" s="18">
        <v>3</v>
      </c>
      <c r="B5" s="21">
        <f>$O$10/60</f>
        <v>0.33333333333333331</v>
      </c>
      <c r="C5" s="21">
        <f>$O$12/60</f>
        <v>0.33333333333333331</v>
      </c>
      <c r="D5" s="21">
        <f>A5/$O$9</f>
        <v>0.17647058823529413</v>
      </c>
      <c r="E5" s="21">
        <f>$O$11/60</f>
        <v>0.66666666666666663</v>
      </c>
      <c r="F5" s="21">
        <f>$O$13/60</f>
        <v>0.66666666666666663</v>
      </c>
      <c r="G5" s="21">
        <f>(A5*2)/60</f>
        <v>0.1</v>
      </c>
      <c r="H5" s="21">
        <f>SUM(B5:G5)</f>
        <v>2.276470588235294</v>
      </c>
      <c r="I5" s="18">
        <f>$O$5</f>
        <v>700</v>
      </c>
      <c r="J5" s="18">
        <f>(B5+C5+E5+F5)*I5</f>
        <v>1400</v>
      </c>
      <c r="K5" s="22">
        <f>(D5+G5)*I5</f>
        <v>193.52941176470588</v>
      </c>
      <c r="N5" s="10" t="s">
        <v>51</v>
      </c>
      <c r="O5" s="11">
        <v>700</v>
      </c>
      <c r="P5" s="14" t="s">
        <v>35</v>
      </c>
      <c r="Q5" s="12" t="s">
        <v>46</v>
      </c>
    </row>
    <row r="6" spans="1:17" x14ac:dyDescent="0.25">
      <c r="A6" s="18">
        <v>5</v>
      </c>
      <c r="B6" s="21">
        <f>$O$10/60</f>
        <v>0.33333333333333331</v>
      </c>
      <c r="C6" s="21">
        <f>$O$12/60</f>
        <v>0.33333333333333331</v>
      </c>
      <c r="D6" s="21">
        <f>A6/$O$9</f>
        <v>0.29411764705882354</v>
      </c>
      <c r="E6" s="21">
        <f>$O$11/60</f>
        <v>0.66666666666666663</v>
      </c>
      <c r="F6" s="21">
        <f>$O$13/60</f>
        <v>0.66666666666666663</v>
      </c>
      <c r="G6" s="21">
        <f>(A6*2)/60</f>
        <v>0.16666666666666666</v>
      </c>
      <c r="H6" s="21">
        <f>SUM(B6:G6)</f>
        <v>2.4607843137254899</v>
      </c>
      <c r="I6" s="18">
        <f>$O$5</f>
        <v>700</v>
      </c>
      <c r="J6" s="18">
        <f>(B6+C6+E6+F6)*I6</f>
        <v>1400</v>
      </c>
      <c r="K6" s="22">
        <f>(D6+G6)*I6</f>
        <v>322.54901960784315</v>
      </c>
      <c r="N6" s="10" t="s">
        <v>52</v>
      </c>
      <c r="O6" s="11">
        <v>40</v>
      </c>
      <c r="P6" s="14" t="s">
        <v>36</v>
      </c>
      <c r="Q6" s="12">
        <v>40</v>
      </c>
    </row>
    <row r="7" spans="1:17" x14ac:dyDescent="0.25">
      <c r="A7" s="18">
        <v>10</v>
      </c>
      <c r="B7" s="21">
        <f>$O$10/60</f>
        <v>0.33333333333333331</v>
      </c>
      <c r="C7" s="21">
        <f>$O$12/60</f>
        <v>0.33333333333333331</v>
      </c>
      <c r="D7" s="21">
        <f>A7/$O$9</f>
        <v>0.58823529411764708</v>
      </c>
      <c r="E7" s="21">
        <f>$O$11/60</f>
        <v>0.66666666666666663</v>
      </c>
      <c r="F7" s="21">
        <f>$O$13/60</f>
        <v>0.66666666666666663</v>
      </c>
      <c r="G7" s="21">
        <f>(A7*2)/60</f>
        <v>0.33333333333333331</v>
      </c>
      <c r="H7" s="21">
        <f>SUM(B7:G7)</f>
        <v>2.9215686274509802</v>
      </c>
      <c r="I7" s="18">
        <f>$O$5</f>
        <v>700</v>
      </c>
      <c r="J7" s="18">
        <f>(B7+C7+E7+F7)*I7</f>
        <v>1400</v>
      </c>
      <c r="K7" s="22">
        <f>(D7+G7)*I7</f>
        <v>645.0980392156863</v>
      </c>
      <c r="N7" s="10" t="s">
        <v>53</v>
      </c>
      <c r="O7" s="13">
        <v>0</v>
      </c>
      <c r="P7" s="14" t="s">
        <v>35</v>
      </c>
      <c r="Q7" s="12">
        <v>750</v>
      </c>
    </row>
    <row r="8" spans="1:17" x14ac:dyDescent="0.25">
      <c r="A8" s="18">
        <v>15</v>
      </c>
      <c r="B8" s="21">
        <f>$O$10/60</f>
        <v>0.33333333333333331</v>
      </c>
      <c r="C8" s="21">
        <f>$O$12/60</f>
        <v>0.33333333333333331</v>
      </c>
      <c r="D8" s="21">
        <f>A8/$O$9</f>
        <v>0.88235294117647056</v>
      </c>
      <c r="E8" s="21">
        <f>$O$11/60</f>
        <v>0.66666666666666663</v>
      </c>
      <c r="F8" s="21">
        <f>$O$13/60</f>
        <v>0.66666666666666663</v>
      </c>
      <c r="G8" s="21">
        <f>(A8*2)/60</f>
        <v>0.5</v>
      </c>
      <c r="H8" s="21">
        <f>SUM(B8:G8)</f>
        <v>3.3823529411764701</v>
      </c>
      <c r="I8" s="18">
        <f>$O$5</f>
        <v>700</v>
      </c>
      <c r="J8" s="18">
        <f>(B8+C8+E8+F8)*I8</f>
        <v>1400</v>
      </c>
      <c r="K8" s="22">
        <f>(D8+G8)*I8</f>
        <v>967.64705882352939</v>
      </c>
      <c r="N8" s="10" t="s">
        <v>33</v>
      </c>
      <c r="O8" s="11">
        <v>60</v>
      </c>
      <c r="P8" s="14" t="s">
        <v>37</v>
      </c>
      <c r="Q8" s="12">
        <v>60</v>
      </c>
    </row>
    <row r="9" spans="1:17" x14ac:dyDescent="0.25">
      <c r="A9" s="18">
        <v>20</v>
      </c>
      <c r="B9" s="21">
        <f>$O$10/60</f>
        <v>0.33333333333333331</v>
      </c>
      <c r="C9" s="21">
        <f>$O$12/60</f>
        <v>0.33333333333333331</v>
      </c>
      <c r="D9" s="21">
        <f>A9/$O$9</f>
        <v>1.1764705882352942</v>
      </c>
      <c r="E9" s="21">
        <f>$O$11/60</f>
        <v>0.66666666666666663</v>
      </c>
      <c r="F9" s="21">
        <f>$O$13/60</f>
        <v>0.66666666666666663</v>
      </c>
      <c r="G9" s="21">
        <f>(A9*2)/60</f>
        <v>0.66666666666666663</v>
      </c>
      <c r="H9" s="21">
        <f>SUM(B9:G9)</f>
        <v>3.8431372549019605</v>
      </c>
      <c r="I9" s="18">
        <f>$O$5</f>
        <v>700</v>
      </c>
      <c r="J9" s="18">
        <f>(B9+C9+E9+F9)*I9</f>
        <v>1400</v>
      </c>
      <c r="K9" s="22">
        <f>(D9+G9)*I9</f>
        <v>1290.1960784313726</v>
      </c>
      <c r="N9" s="10" t="s">
        <v>34</v>
      </c>
      <c r="O9" s="11">
        <v>17</v>
      </c>
      <c r="P9" s="14" t="s">
        <v>37</v>
      </c>
      <c r="Q9" s="12">
        <v>17</v>
      </c>
    </row>
    <row r="10" spans="1:17" x14ac:dyDescent="0.25">
      <c r="A10" s="18">
        <v>25</v>
      </c>
      <c r="B10" s="21">
        <f>$O$10/60</f>
        <v>0.33333333333333331</v>
      </c>
      <c r="C10" s="21">
        <f>$O$12/60</f>
        <v>0.33333333333333331</v>
      </c>
      <c r="D10" s="21">
        <f>A10/$O$9</f>
        <v>1.4705882352941178</v>
      </c>
      <c r="E10" s="21">
        <f>$O$11/60</f>
        <v>0.66666666666666663</v>
      </c>
      <c r="F10" s="21">
        <f>$O$13/60</f>
        <v>0.66666666666666663</v>
      </c>
      <c r="G10" s="21">
        <f>(A10*2)/60</f>
        <v>0.83333333333333337</v>
      </c>
      <c r="H10" s="21">
        <f>SUM(B10:G10)</f>
        <v>4.3039215686274508</v>
      </c>
      <c r="I10" s="18">
        <f>$O$5</f>
        <v>700</v>
      </c>
      <c r="J10" s="18">
        <f>(B10+C10+E10+F10)*I10</f>
        <v>1400</v>
      </c>
      <c r="K10" s="22">
        <f>(D10+G10)*I10</f>
        <v>1612.7450980392159</v>
      </c>
      <c r="N10" s="10" t="s">
        <v>38</v>
      </c>
      <c r="O10" s="11">
        <v>20</v>
      </c>
      <c r="P10" s="14" t="s">
        <v>42</v>
      </c>
      <c r="Q10" s="12">
        <v>20</v>
      </c>
    </row>
    <row r="11" spans="1:17" x14ac:dyDescent="0.25">
      <c r="A11" s="18">
        <v>30</v>
      </c>
      <c r="B11" s="21">
        <f>$O$10/60</f>
        <v>0.33333333333333331</v>
      </c>
      <c r="C11" s="21">
        <f>$O$12/60</f>
        <v>0.33333333333333331</v>
      </c>
      <c r="D11" s="21">
        <f>A11/$O$9</f>
        <v>1.7647058823529411</v>
      </c>
      <c r="E11" s="21">
        <f>$O$11/60</f>
        <v>0.66666666666666663</v>
      </c>
      <c r="F11" s="21">
        <f>$O$13/60</f>
        <v>0.66666666666666663</v>
      </c>
      <c r="G11" s="21">
        <f>(A11*2)/60</f>
        <v>1</v>
      </c>
      <c r="H11" s="21">
        <f>SUM(B11:G11)</f>
        <v>4.7647058823529402</v>
      </c>
      <c r="I11" s="18">
        <f>$O$5</f>
        <v>700</v>
      </c>
      <c r="J11" s="18">
        <f>(B11+C11+E11+F11)*I11</f>
        <v>1400</v>
      </c>
      <c r="K11" s="22">
        <f>(D11+G11)*I11</f>
        <v>1935.2941176470588</v>
      </c>
      <c r="N11" s="10" t="s">
        <v>39</v>
      </c>
      <c r="O11" s="11">
        <v>40</v>
      </c>
      <c r="P11" s="14" t="s">
        <v>42</v>
      </c>
      <c r="Q11" s="12">
        <v>40</v>
      </c>
    </row>
    <row r="12" spans="1:17" x14ac:dyDescent="0.25">
      <c r="A12" s="18">
        <v>35</v>
      </c>
      <c r="B12" s="21">
        <f>$O$10/60</f>
        <v>0.33333333333333331</v>
      </c>
      <c r="C12" s="21">
        <f>$O$12/60</f>
        <v>0.33333333333333331</v>
      </c>
      <c r="D12" s="21">
        <f>A12/$O$9</f>
        <v>2.0588235294117645</v>
      </c>
      <c r="E12" s="21">
        <f>$O$11/60</f>
        <v>0.66666666666666663</v>
      </c>
      <c r="F12" s="21">
        <f>$O$13/60</f>
        <v>0.66666666666666663</v>
      </c>
      <c r="G12" s="21">
        <f>(A12*2)/60</f>
        <v>1.1666666666666667</v>
      </c>
      <c r="H12" s="21">
        <f>SUM(B12:G12)</f>
        <v>5.2254901960784315</v>
      </c>
      <c r="I12" s="18">
        <f>$O$5</f>
        <v>700</v>
      </c>
      <c r="J12" s="18">
        <f>(B12+C12+E12+F12)*I12</f>
        <v>1400</v>
      </c>
      <c r="K12" s="22">
        <f>(D12+G12)*I12</f>
        <v>2257.8431372549021</v>
      </c>
      <c r="N12" s="10" t="s">
        <v>40</v>
      </c>
      <c r="O12" s="11">
        <v>20</v>
      </c>
      <c r="P12" s="14" t="s">
        <v>42</v>
      </c>
      <c r="Q12" s="12">
        <v>20</v>
      </c>
    </row>
    <row r="13" spans="1:17" x14ac:dyDescent="0.25">
      <c r="A13" s="18">
        <v>40</v>
      </c>
      <c r="B13" s="21">
        <f>$O$10/60</f>
        <v>0.33333333333333331</v>
      </c>
      <c r="C13" s="21">
        <f>$O$12/60</f>
        <v>0.33333333333333331</v>
      </c>
      <c r="D13" s="21">
        <f>A13/$O$9</f>
        <v>2.3529411764705883</v>
      </c>
      <c r="E13" s="21">
        <f>$O$11/60</f>
        <v>0.66666666666666663</v>
      </c>
      <c r="F13" s="21">
        <f>$O$13/60</f>
        <v>0.66666666666666663</v>
      </c>
      <c r="G13" s="21">
        <f>(A13*2)/60</f>
        <v>1.3333333333333333</v>
      </c>
      <c r="H13" s="21">
        <f>SUM(B13:G13)</f>
        <v>5.6862745098039209</v>
      </c>
      <c r="I13" s="18">
        <f>$O$5</f>
        <v>700</v>
      </c>
      <c r="J13" s="18">
        <f>(B13+C13+E13+F13)*I13</f>
        <v>1400</v>
      </c>
      <c r="K13" s="22">
        <f>(D13+G13)*I13</f>
        <v>2580.3921568627452</v>
      </c>
      <c r="N13" s="10" t="s">
        <v>41</v>
      </c>
      <c r="O13" s="11">
        <v>40</v>
      </c>
      <c r="P13" s="14" t="s">
        <v>42</v>
      </c>
      <c r="Q13" s="12">
        <v>40</v>
      </c>
    </row>
    <row r="14" spans="1:17" x14ac:dyDescent="0.25">
      <c r="A14" s="18">
        <v>45</v>
      </c>
      <c r="B14" s="21">
        <f>$O$10/60</f>
        <v>0.33333333333333331</v>
      </c>
      <c r="C14" s="21">
        <f>$O$12/60</f>
        <v>0.33333333333333331</v>
      </c>
      <c r="D14" s="21">
        <f>A14/$O$9</f>
        <v>2.6470588235294117</v>
      </c>
      <c r="E14" s="21">
        <f>$O$11/60</f>
        <v>0.66666666666666663</v>
      </c>
      <c r="F14" s="21">
        <f>$O$13/60</f>
        <v>0.66666666666666663</v>
      </c>
      <c r="G14" s="21">
        <f>(A14*2)/60</f>
        <v>1.5</v>
      </c>
      <c r="H14" s="21">
        <f>SUM(B14:G14)</f>
        <v>6.1470588235294112</v>
      </c>
      <c r="I14" s="18">
        <f>$O$5</f>
        <v>700</v>
      </c>
      <c r="J14" s="18">
        <f>(B14+C14+E14+F14)*I14</f>
        <v>1400</v>
      </c>
      <c r="K14" s="22">
        <f>(D14+G14)*I14</f>
        <v>2902.9411764705878</v>
      </c>
      <c r="N14" s="10" t="s">
        <v>43</v>
      </c>
      <c r="O14" s="11">
        <v>30</v>
      </c>
      <c r="P14" s="14" t="s">
        <v>42</v>
      </c>
      <c r="Q14" s="12">
        <v>30</v>
      </c>
    </row>
    <row r="15" spans="1:17" x14ac:dyDescent="0.25">
      <c r="A15" s="18">
        <v>50</v>
      </c>
      <c r="B15" s="21">
        <f>$O$10/60</f>
        <v>0.33333333333333331</v>
      </c>
      <c r="C15" s="21">
        <f>$O$12/60</f>
        <v>0.33333333333333331</v>
      </c>
      <c r="D15" s="21">
        <f>A15/$O$9</f>
        <v>2.9411764705882355</v>
      </c>
      <c r="E15" s="21">
        <f>$O$11/60</f>
        <v>0.66666666666666663</v>
      </c>
      <c r="F15" s="21">
        <f>$O$13/60</f>
        <v>0.66666666666666663</v>
      </c>
      <c r="G15" s="21">
        <f>(A15*2)/60</f>
        <v>1.6666666666666667</v>
      </c>
      <c r="H15" s="21">
        <f>SUM(B15:G15)</f>
        <v>6.6078431372549025</v>
      </c>
      <c r="I15" s="18">
        <f>$O$5</f>
        <v>700</v>
      </c>
      <c r="J15" s="18">
        <f>(B15+C15+E15+F15)*I15</f>
        <v>1400</v>
      </c>
      <c r="K15" s="22">
        <f>(D15+G15)*I15</f>
        <v>3225.4901960784318</v>
      </c>
    </row>
    <row r="16" spans="1:17" x14ac:dyDescent="0.25">
      <c r="A16" s="18">
        <v>55</v>
      </c>
      <c r="B16" s="21">
        <f>$O$10/60</f>
        <v>0.33333333333333331</v>
      </c>
      <c r="C16" s="21">
        <f>$O$12/60</f>
        <v>0.33333333333333331</v>
      </c>
      <c r="D16" s="21">
        <f>A16/$O$9</f>
        <v>3.2352941176470589</v>
      </c>
      <c r="E16" s="21">
        <f>$O$11/60</f>
        <v>0.66666666666666663</v>
      </c>
      <c r="F16" s="21">
        <f>$O$13/60</f>
        <v>0.66666666666666663</v>
      </c>
      <c r="G16" s="21">
        <f>(A16*2)/60</f>
        <v>1.8333333333333333</v>
      </c>
      <c r="H16" s="21">
        <f>SUM(B16:G16)</f>
        <v>7.0686274509803919</v>
      </c>
      <c r="I16" s="18">
        <f>$O$5</f>
        <v>700</v>
      </c>
      <c r="J16" s="18">
        <f>(B16+C16+E16+F16)*I16</f>
        <v>1400</v>
      </c>
      <c r="K16" s="22">
        <f>(D16+G16)*I16</f>
        <v>3548.0392156862745</v>
      </c>
    </row>
    <row r="17" spans="1:33" x14ac:dyDescent="0.25">
      <c r="O17" s="23"/>
    </row>
    <row r="19" spans="1:33" x14ac:dyDescent="0.25">
      <c r="A19" s="17" t="s">
        <v>7</v>
      </c>
    </row>
    <row r="20" spans="1:33" x14ac:dyDescent="0.25">
      <c r="A20" s="18" t="s">
        <v>12</v>
      </c>
      <c r="B20" s="18" t="s">
        <v>47</v>
      </c>
      <c r="C20" s="18" t="s">
        <v>48</v>
      </c>
      <c r="D20" s="18" t="s">
        <v>15</v>
      </c>
      <c r="E20" s="18" t="s">
        <v>16</v>
      </c>
      <c r="F20" s="18" t="s">
        <v>17</v>
      </c>
      <c r="G20" s="18" t="s">
        <v>18</v>
      </c>
      <c r="H20" s="18" t="s">
        <v>19</v>
      </c>
      <c r="I20" s="18" t="s">
        <v>20</v>
      </c>
      <c r="J20" s="18" t="s">
        <v>44</v>
      </c>
      <c r="K20" s="18" t="s">
        <v>23</v>
      </c>
      <c r="L20" s="18" t="s">
        <v>25</v>
      </c>
      <c r="M20" s="18" t="s">
        <v>26</v>
      </c>
    </row>
    <row r="21" spans="1:33" ht="21" x14ac:dyDescent="0.4">
      <c r="A21" s="18">
        <v>1</v>
      </c>
      <c r="B21" s="21">
        <f>$O$6/$O$8</f>
        <v>0.66666666666666663</v>
      </c>
      <c r="C21" s="18">
        <f>$O$7</f>
        <v>0</v>
      </c>
      <c r="D21" s="18">
        <v>0.25</v>
      </c>
      <c r="E21" s="18">
        <v>0.25</v>
      </c>
      <c r="F21" s="21">
        <f>A21/$O$8</f>
        <v>1.6666666666666666E-2</v>
      </c>
      <c r="G21" s="21">
        <f>A21/$O$8</f>
        <v>1.6666666666666666E-2</v>
      </c>
      <c r="H21" s="18">
        <v>0.25</v>
      </c>
      <c r="I21" s="21">
        <v>0.25</v>
      </c>
      <c r="J21" s="18">
        <f>$O$14/60</f>
        <v>0.5</v>
      </c>
      <c r="K21" s="21">
        <f t="shared" ref="K21:K33" si="0">SUM(D21:J21)</f>
        <v>1.5333333333333334</v>
      </c>
      <c r="L21" s="22">
        <f>(((B21+D21+H21)*$O$4)+(E21+I21+J21)*$O$5)+C21</f>
        <v>1545.8333333333333</v>
      </c>
      <c r="M21" s="22">
        <f>(F21*$O$4)+(G21*$O$5)</f>
        <v>23.75</v>
      </c>
      <c r="O21" s="24"/>
      <c r="S21" s="25" t="s">
        <v>58</v>
      </c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3" x14ac:dyDescent="0.25">
      <c r="A22" s="18">
        <v>3</v>
      </c>
      <c r="B22" s="21">
        <f>$O$6/$O$8</f>
        <v>0.66666666666666663</v>
      </c>
      <c r="C22" s="18">
        <f>$O$7</f>
        <v>0</v>
      </c>
      <c r="D22" s="18">
        <v>0.25</v>
      </c>
      <c r="E22" s="18">
        <v>0.25</v>
      </c>
      <c r="F22" s="21">
        <f>A22/$O$8</f>
        <v>0.05</v>
      </c>
      <c r="G22" s="21">
        <f>A22/$O$8</f>
        <v>0.05</v>
      </c>
      <c r="H22" s="18">
        <v>0.25</v>
      </c>
      <c r="I22" s="21">
        <v>0.25</v>
      </c>
      <c r="J22" s="18">
        <f>$O$14/60</f>
        <v>0.5</v>
      </c>
      <c r="K22" s="21">
        <f t="shared" si="0"/>
        <v>1.6</v>
      </c>
      <c r="L22" s="22">
        <f>(((B22+D22+H22)*$O$4)+(E22+I22+J22)*$O$5)+C22</f>
        <v>1545.8333333333333</v>
      </c>
      <c r="M22" s="22">
        <f>(F22*$O$4)+(G22*$O$5)</f>
        <v>71.25</v>
      </c>
      <c r="S22" s="27"/>
      <c r="T22" s="27">
        <v>0</v>
      </c>
      <c r="U22" s="27">
        <v>5</v>
      </c>
      <c r="V22" s="27">
        <v>10</v>
      </c>
      <c r="W22" s="27">
        <v>15</v>
      </c>
      <c r="X22" s="27">
        <v>20</v>
      </c>
      <c r="Y22" s="27">
        <v>25</v>
      </c>
      <c r="Z22" s="27">
        <v>30</v>
      </c>
      <c r="AA22" s="27">
        <v>35</v>
      </c>
      <c r="AB22" s="27">
        <v>40</v>
      </c>
      <c r="AC22" s="27">
        <v>45</v>
      </c>
      <c r="AD22" s="27">
        <v>50</v>
      </c>
      <c r="AE22" s="27">
        <v>55</v>
      </c>
      <c r="AF22" s="27">
        <v>60</v>
      </c>
      <c r="AG22" s="26"/>
    </row>
    <row r="23" spans="1:33" x14ac:dyDescent="0.25">
      <c r="A23" s="18">
        <v>5</v>
      </c>
      <c r="B23" s="21">
        <f>$O$6/$O$8</f>
        <v>0.66666666666666663</v>
      </c>
      <c r="C23" s="18">
        <f>$O$7</f>
        <v>0</v>
      </c>
      <c r="D23" s="18">
        <v>0.25</v>
      </c>
      <c r="E23" s="18">
        <v>0.25</v>
      </c>
      <c r="F23" s="21">
        <f>A23/$O$8</f>
        <v>8.3333333333333329E-2</v>
      </c>
      <c r="G23" s="21">
        <f>A23/$O$8</f>
        <v>8.3333333333333329E-2</v>
      </c>
      <c r="H23" s="18">
        <v>0.25</v>
      </c>
      <c r="I23" s="21">
        <v>0.25</v>
      </c>
      <c r="J23" s="18">
        <f>$O$14/60</f>
        <v>0.5</v>
      </c>
      <c r="K23" s="21">
        <f t="shared" si="0"/>
        <v>1.6666666666666667</v>
      </c>
      <c r="L23" s="22">
        <f>(((B23+D23+H23)*$O$4)+(E23+I23+J23)*$O$5)+C23</f>
        <v>1545.8333333333333</v>
      </c>
      <c r="M23" s="22">
        <f>(F23*$O$4)+(G23*$O$5)</f>
        <v>118.75</v>
      </c>
      <c r="S23" s="26" t="s">
        <v>0</v>
      </c>
      <c r="T23" s="28">
        <f>H4*I4</f>
        <v>1464.5098039215684</v>
      </c>
      <c r="U23" s="28">
        <f>H5*I5</f>
        <v>1593.5294117647059</v>
      </c>
      <c r="V23" s="28">
        <f>H6*I6</f>
        <v>1722.5490196078429</v>
      </c>
      <c r="W23" s="28">
        <f>H7*I7</f>
        <v>2045.0980392156862</v>
      </c>
      <c r="X23" s="28">
        <f>H8*I8</f>
        <v>2367.6470588235293</v>
      </c>
      <c r="Y23" s="28">
        <f>H9*I9</f>
        <v>2690.1960784313724</v>
      </c>
      <c r="Z23" s="28">
        <f>H10*I10</f>
        <v>3012.7450980392155</v>
      </c>
      <c r="AA23" s="28">
        <f>H11*I11</f>
        <v>3335.2941176470581</v>
      </c>
      <c r="AB23" s="28">
        <f>H12*I12</f>
        <v>3657.8431372549021</v>
      </c>
      <c r="AC23" s="28">
        <f>H13*I13</f>
        <v>3980.3921568627447</v>
      </c>
      <c r="AD23" s="28">
        <f>H14*I14</f>
        <v>4302.9411764705883</v>
      </c>
      <c r="AE23" s="28">
        <f>H15*I15</f>
        <v>4625.4901960784318</v>
      </c>
      <c r="AF23" s="28">
        <f>H16*I16</f>
        <v>4948.0392156862745</v>
      </c>
      <c r="AG23" s="26"/>
    </row>
    <row r="24" spans="1:33" x14ac:dyDescent="0.25">
      <c r="A24" s="18">
        <v>10</v>
      </c>
      <c r="B24" s="21">
        <f>$O$6/$O$8</f>
        <v>0.66666666666666663</v>
      </c>
      <c r="C24" s="18">
        <f>$O$7</f>
        <v>0</v>
      </c>
      <c r="D24" s="18">
        <v>0.25</v>
      </c>
      <c r="E24" s="18">
        <v>0.25</v>
      </c>
      <c r="F24" s="21">
        <f>A24/$O$8</f>
        <v>0.16666666666666666</v>
      </c>
      <c r="G24" s="21">
        <f>A24/$O$8</f>
        <v>0.16666666666666666</v>
      </c>
      <c r="H24" s="18">
        <v>0.25</v>
      </c>
      <c r="I24" s="21">
        <v>0.25</v>
      </c>
      <c r="J24" s="18">
        <f>$O$14/60</f>
        <v>0.5</v>
      </c>
      <c r="K24" s="21">
        <f t="shared" si="0"/>
        <v>1.8333333333333333</v>
      </c>
      <c r="L24" s="22">
        <f>(((B24+D24+H24)*$O$4)+(E24+I24+J24)*$O$5)+C24</f>
        <v>1545.8333333333333</v>
      </c>
      <c r="M24" s="22">
        <f>(F24*$O$4)+(G24*$O$5)</f>
        <v>237.5</v>
      </c>
      <c r="S24" s="26" t="s">
        <v>7</v>
      </c>
      <c r="T24" s="29">
        <f>((B21+D21+F21+H21)*$O$4+(E21+G21+I21+J21)*$O$5)</f>
        <v>1569.5833333333333</v>
      </c>
      <c r="U24" s="29">
        <f>((B22+D22+F22+H22)*$O$4+(E22+G22+I22+J22)*$O$5)</f>
        <v>1617.0833333333335</v>
      </c>
      <c r="V24" s="29">
        <f>((B23+D23+F23+H23)*$O$4+(E23+G23+I23+J23)*$O$5)</f>
        <v>1664.5833333333333</v>
      </c>
      <c r="W24" s="29">
        <f>((B24+D24+F24+H24)*$O$4+(E24+G24+I24+J24)*$O$5)</f>
        <v>1783.333333333333</v>
      </c>
      <c r="X24" s="29">
        <f>((B25+D25+F25+H25)*$O$4+(E25+G25+I25+J25)*$O$5)</f>
        <v>1902.0833333333333</v>
      </c>
      <c r="Y24" s="29">
        <f>((B26+D26+F26+H26)*$O$4+(E26+G26+I26+J26)*$O$5)</f>
        <v>2020.8333333333333</v>
      </c>
      <c r="Z24" s="29">
        <f>((B27+D27+F27+H27)*$O$4+(E27+G27+I27+J27)*$O$5)</f>
        <v>2139.583333333333</v>
      </c>
      <c r="AA24" s="29">
        <f>((B28+D28+F28+H28)*$O$4+(E28+G28+I28+J28)*$O$5)</f>
        <v>2258.333333333333</v>
      </c>
      <c r="AB24" s="29">
        <f>((B29+D29+F29+H29)*$O$4+(E29+G29+I29+J29)*$O$5)</f>
        <v>2377.0833333333335</v>
      </c>
      <c r="AC24" s="29">
        <f>((B30+D30+F30+H30)*$O$4+(E30+G30+I30+J30)*$O$5)</f>
        <v>2495.833333333333</v>
      </c>
      <c r="AD24" s="29">
        <f>((B31+D31+F31+H31)*$O$4+(E31+G31+I31+J31)*$O$5)</f>
        <v>2614.583333333333</v>
      </c>
      <c r="AE24" s="29">
        <f>((B32+D32+F32+H32)*$O$4+(E32+G32+I32+J32)*$O$5)</f>
        <v>2733.3333333333335</v>
      </c>
      <c r="AF24" s="29">
        <f>((B33+D33+F33+H33)*$O$4+(E33+G33+I33+J33)*$O$5)</f>
        <v>2852.083333333333</v>
      </c>
      <c r="AG24" s="26"/>
    </row>
    <row r="25" spans="1:33" x14ac:dyDescent="0.25">
      <c r="A25" s="18">
        <v>15</v>
      </c>
      <c r="B25" s="21">
        <f>$O$6/$O$8</f>
        <v>0.66666666666666663</v>
      </c>
      <c r="C25" s="18">
        <f>$O$7</f>
        <v>0</v>
      </c>
      <c r="D25" s="18">
        <v>0.25</v>
      </c>
      <c r="E25" s="18">
        <v>0.25</v>
      </c>
      <c r="F25" s="21">
        <f>A25/$O$8</f>
        <v>0.25</v>
      </c>
      <c r="G25" s="21">
        <f>A25/$O$8</f>
        <v>0.25</v>
      </c>
      <c r="H25" s="18">
        <v>0.25</v>
      </c>
      <c r="I25" s="21">
        <v>0.25</v>
      </c>
      <c r="J25" s="18">
        <f>$O$14/60</f>
        <v>0.5</v>
      </c>
      <c r="K25" s="21">
        <f t="shared" si="0"/>
        <v>2</v>
      </c>
      <c r="L25" s="22">
        <f>(((B25+D25+H25)*$O$4)+(E25+I25+J25)*$O$5)+C25</f>
        <v>1545.8333333333333</v>
      </c>
      <c r="M25" s="22">
        <f>(F25*$O$4)+(G25*$O$5)</f>
        <v>356.25</v>
      </c>
      <c r="S25" s="25" t="s">
        <v>49</v>
      </c>
      <c r="T25" s="30">
        <f>T23-T24</f>
        <v>-105.07352941176487</v>
      </c>
      <c r="U25" s="30">
        <f t="shared" ref="U25:AF25" si="1">U23-U24</f>
        <v>-23.553921568627629</v>
      </c>
      <c r="V25" s="30">
        <f t="shared" si="1"/>
        <v>57.965686274509608</v>
      </c>
      <c r="W25" s="30">
        <f t="shared" si="1"/>
        <v>261.76470588235316</v>
      </c>
      <c r="X25" s="30">
        <f t="shared" si="1"/>
        <v>465.56372549019602</v>
      </c>
      <c r="Y25" s="30">
        <f t="shared" si="1"/>
        <v>669.36274509803911</v>
      </c>
      <c r="Z25" s="30">
        <f t="shared" si="1"/>
        <v>873.16176470588243</v>
      </c>
      <c r="AA25" s="30">
        <f t="shared" si="1"/>
        <v>1076.9607843137251</v>
      </c>
      <c r="AB25" s="30">
        <f t="shared" si="1"/>
        <v>1280.7598039215686</v>
      </c>
      <c r="AC25" s="30">
        <f t="shared" si="1"/>
        <v>1484.5588235294117</v>
      </c>
      <c r="AD25" s="30">
        <f t="shared" si="1"/>
        <v>1688.3578431372553</v>
      </c>
      <c r="AE25" s="30">
        <f t="shared" si="1"/>
        <v>1892.1568627450984</v>
      </c>
      <c r="AF25" s="30">
        <f t="shared" si="1"/>
        <v>2095.9558823529414</v>
      </c>
      <c r="AG25" s="26"/>
    </row>
    <row r="26" spans="1:33" x14ac:dyDescent="0.25">
      <c r="A26" s="18">
        <v>20</v>
      </c>
      <c r="B26" s="21">
        <f>$O$6/$O$8</f>
        <v>0.66666666666666663</v>
      </c>
      <c r="C26" s="18">
        <f>$O$7</f>
        <v>0</v>
      </c>
      <c r="D26" s="18">
        <v>0.25</v>
      </c>
      <c r="E26" s="18">
        <v>0.25</v>
      </c>
      <c r="F26" s="21">
        <f>A26/$O$8</f>
        <v>0.33333333333333331</v>
      </c>
      <c r="G26" s="21">
        <f>A26/$O$8</f>
        <v>0.33333333333333331</v>
      </c>
      <c r="H26" s="18">
        <v>0.25</v>
      </c>
      <c r="I26" s="21">
        <v>0.25</v>
      </c>
      <c r="J26" s="18">
        <f>$O$14/60</f>
        <v>0.5</v>
      </c>
      <c r="K26" s="21">
        <f t="shared" si="0"/>
        <v>2.1666666666666665</v>
      </c>
      <c r="L26" s="22">
        <f>(((B26+D26+H26)*$O$4)+(E26+I26+J26)*$O$5)+C26</f>
        <v>1545.8333333333333</v>
      </c>
      <c r="M26" s="22">
        <f>(F26*$O$4)+(G26*$O$5)</f>
        <v>475</v>
      </c>
      <c r="S26" s="25" t="s">
        <v>57</v>
      </c>
      <c r="T26" s="31" t="str">
        <f>IF(T24&lt;T23,$S$24,$S$23)</f>
        <v>Hjula</v>
      </c>
      <c r="U26" s="31" t="str">
        <f t="shared" ref="U26:AF26" si="2">IF(U24&lt;U23,$S$24,$S$23)</f>
        <v>Hjula</v>
      </c>
      <c r="V26" s="31" t="str">
        <f t="shared" si="2"/>
        <v>Traila</v>
      </c>
      <c r="W26" s="31" t="str">
        <f t="shared" si="2"/>
        <v>Traila</v>
      </c>
      <c r="X26" s="31" t="str">
        <f t="shared" si="2"/>
        <v>Traila</v>
      </c>
      <c r="Y26" s="31" t="str">
        <f t="shared" si="2"/>
        <v>Traila</v>
      </c>
      <c r="Z26" s="31" t="str">
        <f t="shared" si="2"/>
        <v>Traila</v>
      </c>
      <c r="AA26" s="31" t="str">
        <f t="shared" si="2"/>
        <v>Traila</v>
      </c>
      <c r="AB26" s="31" t="str">
        <f t="shared" si="2"/>
        <v>Traila</v>
      </c>
      <c r="AC26" s="31" t="str">
        <f t="shared" si="2"/>
        <v>Traila</v>
      </c>
      <c r="AD26" s="31" t="str">
        <f t="shared" si="2"/>
        <v>Traila</v>
      </c>
      <c r="AE26" s="31" t="str">
        <f t="shared" si="2"/>
        <v>Traila</v>
      </c>
      <c r="AF26" s="31" t="str">
        <f t="shared" si="2"/>
        <v>Traila</v>
      </c>
      <c r="AG26" s="26"/>
    </row>
    <row r="27" spans="1:33" x14ac:dyDescent="0.25">
      <c r="A27" s="18">
        <v>25</v>
      </c>
      <c r="B27" s="21">
        <f>$O$6/$O$8</f>
        <v>0.66666666666666663</v>
      </c>
      <c r="C27" s="18">
        <f>$O$7</f>
        <v>0</v>
      </c>
      <c r="D27" s="18">
        <v>0.25</v>
      </c>
      <c r="E27" s="18">
        <v>0.25</v>
      </c>
      <c r="F27" s="21">
        <f>A27/$O$8</f>
        <v>0.41666666666666669</v>
      </c>
      <c r="G27" s="21">
        <f>A27/$O$8</f>
        <v>0.41666666666666669</v>
      </c>
      <c r="H27" s="18">
        <v>0.25</v>
      </c>
      <c r="I27" s="21">
        <v>0.25</v>
      </c>
      <c r="J27" s="18">
        <f>$O$14/60</f>
        <v>0.5</v>
      </c>
      <c r="K27" s="21">
        <f t="shared" si="0"/>
        <v>2.3333333333333335</v>
      </c>
      <c r="L27" s="22">
        <f>(((B27+D27+H27)*$O$4)+(E27+I27+J27)*$O$5)+C27</f>
        <v>1545.8333333333333</v>
      </c>
      <c r="M27" s="22">
        <f>(F27*$O$4)+(G27*$O$5)</f>
        <v>593.75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x14ac:dyDescent="0.25">
      <c r="A28" s="18">
        <v>30</v>
      </c>
      <c r="B28" s="21">
        <f>$O$6/$O$8</f>
        <v>0.66666666666666663</v>
      </c>
      <c r="C28" s="18">
        <f>$O$7</f>
        <v>0</v>
      </c>
      <c r="D28" s="18">
        <v>0.25</v>
      </c>
      <c r="E28" s="18">
        <v>0.25</v>
      </c>
      <c r="F28" s="21">
        <f>A28/$O$8</f>
        <v>0.5</v>
      </c>
      <c r="G28" s="21">
        <f>A28/$O$8</f>
        <v>0.5</v>
      </c>
      <c r="H28" s="18">
        <v>0.25</v>
      </c>
      <c r="I28" s="21">
        <v>0.25</v>
      </c>
      <c r="J28" s="18">
        <f>$O$14/60</f>
        <v>0.5</v>
      </c>
      <c r="K28" s="21">
        <f t="shared" si="0"/>
        <v>2.5</v>
      </c>
      <c r="L28" s="22">
        <f>(((B28+D28+H28)*$O$4)+(E28+I28+J28)*$O$5)+C28</f>
        <v>1545.8333333333333</v>
      </c>
      <c r="M28" s="22">
        <f>(F28*$O$4)+(G28*$O$5)</f>
        <v>712.5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x14ac:dyDescent="0.25">
      <c r="A29" s="18">
        <v>35</v>
      </c>
      <c r="B29" s="21">
        <f>$O$6/$O$8</f>
        <v>0.66666666666666663</v>
      </c>
      <c r="C29" s="18">
        <f>$O$7</f>
        <v>0</v>
      </c>
      <c r="D29" s="18">
        <v>0.25</v>
      </c>
      <c r="E29" s="18">
        <v>0.25</v>
      </c>
      <c r="F29" s="21">
        <f>A29/$O$8</f>
        <v>0.58333333333333337</v>
      </c>
      <c r="G29" s="21">
        <f>A29/$O$8</f>
        <v>0.58333333333333337</v>
      </c>
      <c r="H29" s="18">
        <v>0.25</v>
      </c>
      <c r="I29" s="21">
        <v>0.25</v>
      </c>
      <c r="J29" s="18">
        <f>$O$14/60</f>
        <v>0.5</v>
      </c>
      <c r="K29" s="21">
        <f t="shared" si="0"/>
        <v>2.666666666666667</v>
      </c>
      <c r="L29" s="22">
        <f>(((B29+D29+H29)*$O$4)+(E29+I29+J29)*$O$5)+C29</f>
        <v>1545.8333333333333</v>
      </c>
      <c r="M29" s="22">
        <f>(F29*$O$4)+(G29*$O$5)</f>
        <v>831.25</v>
      </c>
      <c r="S29" s="26"/>
      <c r="T29" s="26"/>
      <c r="U29" s="26"/>
      <c r="V29" s="26"/>
      <c r="W29" s="26"/>
      <c r="X29" s="26"/>
      <c r="Y29" s="26"/>
      <c r="Z29" s="26"/>
      <c r="AA29" s="32"/>
      <c r="AB29" s="32"/>
      <c r="AC29" s="33"/>
      <c r="AD29" s="26"/>
      <c r="AE29" s="26"/>
      <c r="AF29" s="26"/>
      <c r="AG29" s="26"/>
    </row>
    <row r="30" spans="1:33" x14ac:dyDescent="0.25">
      <c r="A30" s="18">
        <v>40</v>
      </c>
      <c r="B30" s="21">
        <f>$O$6/$O$8</f>
        <v>0.66666666666666663</v>
      </c>
      <c r="C30" s="18">
        <f>$O$7</f>
        <v>0</v>
      </c>
      <c r="D30" s="18">
        <v>0.25</v>
      </c>
      <c r="E30" s="18">
        <v>0.25</v>
      </c>
      <c r="F30" s="21">
        <f>A30/$O$8</f>
        <v>0.66666666666666663</v>
      </c>
      <c r="G30" s="21">
        <f>A30/$O$8</f>
        <v>0.66666666666666663</v>
      </c>
      <c r="H30" s="18">
        <v>0.25</v>
      </c>
      <c r="I30" s="21">
        <v>0.25</v>
      </c>
      <c r="J30" s="18">
        <f>$O$14/60</f>
        <v>0.5</v>
      </c>
      <c r="K30" s="21">
        <f t="shared" si="0"/>
        <v>2.833333333333333</v>
      </c>
      <c r="L30" s="22">
        <f>(((B30+D30+H30)*$O$4)+(E30+I30+J30)*$O$5)+C30</f>
        <v>1545.8333333333333</v>
      </c>
      <c r="M30" s="22">
        <f>(F30*$O$4)+(G30*$O$5)</f>
        <v>950</v>
      </c>
      <c r="S30" s="26"/>
      <c r="T30" s="26"/>
      <c r="U30" s="26"/>
      <c r="V30" s="26"/>
      <c r="W30" s="26"/>
      <c r="X30" s="26"/>
      <c r="Y30" s="26"/>
      <c r="Z30" s="26"/>
      <c r="AA30" s="34"/>
      <c r="AB30" s="35"/>
      <c r="AC30" s="36"/>
      <c r="AD30" s="26"/>
      <c r="AE30" s="26"/>
      <c r="AF30" s="26"/>
      <c r="AG30" s="26"/>
    </row>
    <row r="31" spans="1:33" x14ac:dyDescent="0.25">
      <c r="A31" s="18">
        <v>45</v>
      </c>
      <c r="B31" s="21">
        <f>$O$6/$O$8</f>
        <v>0.66666666666666663</v>
      </c>
      <c r="C31" s="18">
        <f>$O$7</f>
        <v>0</v>
      </c>
      <c r="D31" s="18">
        <v>0.25</v>
      </c>
      <c r="E31" s="18">
        <v>0.25</v>
      </c>
      <c r="F31" s="21">
        <f>A31/$O$8</f>
        <v>0.75</v>
      </c>
      <c r="G31" s="21">
        <f>A31/$O$8</f>
        <v>0.75</v>
      </c>
      <c r="H31" s="18">
        <v>0.25</v>
      </c>
      <c r="I31" s="21">
        <v>0.25</v>
      </c>
      <c r="J31" s="18">
        <f>$O$14/60</f>
        <v>0.5</v>
      </c>
      <c r="K31" s="21">
        <f t="shared" si="0"/>
        <v>3</v>
      </c>
      <c r="L31" s="22">
        <f>(((B31+D31+H31)*$O$4)+(E31+I31+J31)*$O$5)+C31</f>
        <v>1545.8333333333333</v>
      </c>
      <c r="M31" s="22">
        <f>(F31*$O$4)+(G31*$O$5)</f>
        <v>1068.75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37"/>
      <c r="AD31" s="26"/>
      <c r="AE31" s="26"/>
      <c r="AF31" s="26"/>
      <c r="AG31" s="26"/>
    </row>
    <row r="32" spans="1:33" x14ac:dyDescent="0.25">
      <c r="A32" s="18">
        <v>50</v>
      </c>
      <c r="B32" s="21">
        <f>$O$6/$O$8</f>
        <v>0.66666666666666663</v>
      </c>
      <c r="C32" s="18">
        <f>$O$7</f>
        <v>0</v>
      </c>
      <c r="D32" s="18">
        <v>0.25</v>
      </c>
      <c r="E32" s="18">
        <v>0.25</v>
      </c>
      <c r="F32" s="21">
        <f>A32/$O$8</f>
        <v>0.83333333333333337</v>
      </c>
      <c r="G32" s="21">
        <f>A32/$O$8</f>
        <v>0.83333333333333337</v>
      </c>
      <c r="H32" s="18">
        <v>0.25</v>
      </c>
      <c r="I32" s="21">
        <v>0.25</v>
      </c>
      <c r="J32" s="18">
        <f>$O$14/60</f>
        <v>0.5</v>
      </c>
      <c r="K32" s="21">
        <f t="shared" si="0"/>
        <v>3.166666666666667</v>
      </c>
      <c r="L32" s="22">
        <f>(((B32+D32+H32)*$O$4)+(E32+I32+J32)*$O$5)+C32</f>
        <v>1545.8333333333333</v>
      </c>
      <c r="M32" s="22">
        <f>(F32*$O$4)+(G32*$O$5)</f>
        <v>1187.5</v>
      </c>
      <c r="P32" s="38"/>
      <c r="Q32" s="38"/>
      <c r="R32" s="38"/>
      <c r="S32" s="39"/>
      <c r="T32" s="26"/>
      <c r="U32" s="26"/>
      <c r="V32" s="26"/>
      <c r="W32" s="26"/>
      <c r="X32" s="26"/>
      <c r="Y32" s="26"/>
      <c r="Z32" s="26"/>
      <c r="AA32" s="26"/>
      <c r="AB32" s="26"/>
      <c r="AC32" s="37"/>
      <c r="AD32" s="26"/>
      <c r="AE32" s="26"/>
      <c r="AF32" s="26"/>
      <c r="AG32" s="26"/>
    </row>
    <row r="33" spans="1:33" x14ac:dyDescent="0.25">
      <c r="A33" s="18">
        <v>55</v>
      </c>
      <c r="B33" s="21">
        <f>$O$6/$O$8</f>
        <v>0.66666666666666663</v>
      </c>
      <c r="C33" s="18">
        <f>$O$7</f>
        <v>0</v>
      </c>
      <c r="D33" s="18">
        <v>0.25</v>
      </c>
      <c r="E33" s="18">
        <v>0.25</v>
      </c>
      <c r="F33" s="21">
        <f>A33/$O$8</f>
        <v>0.91666666666666663</v>
      </c>
      <c r="G33" s="21">
        <f>A33/$O$8</f>
        <v>0.91666666666666663</v>
      </c>
      <c r="H33" s="18">
        <v>0.25</v>
      </c>
      <c r="I33" s="21">
        <v>0.25</v>
      </c>
      <c r="J33" s="18">
        <f>$O$14/60</f>
        <v>0.5</v>
      </c>
      <c r="K33" s="21">
        <f t="shared" si="0"/>
        <v>3.333333333333333</v>
      </c>
      <c r="L33" s="22">
        <f>(((B33+D33+H33)*$O$4)+(E33+I33+J33)*$O$5)+C33</f>
        <v>1545.8333333333333</v>
      </c>
      <c r="M33" s="22">
        <f>(F33*$O$4)+(G33*$O$5)</f>
        <v>1306.25</v>
      </c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37"/>
      <c r="AD33" s="26"/>
      <c r="AE33" s="26"/>
      <c r="AF33" s="26"/>
      <c r="AG33" s="26"/>
    </row>
    <row r="34" spans="1:33" x14ac:dyDescent="0.25"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37"/>
      <c r="AD34" s="26"/>
      <c r="AE34" s="26"/>
      <c r="AF34" s="26"/>
      <c r="AG34" s="26"/>
    </row>
    <row r="35" spans="1:33" x14ac:dyDescent="0.25"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37"/>
      <c r="AD35" s="26"/>
      <c r="AE35" s="26"/>
      <c r="AF35" s="26"/>
      <c r="AG35" s="26"/>
    </row>
    <row r="36" spans="1:33" x14ac:dyDescent="0.25"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37"/>
      <c r="AD36" s="26"/>
      <c r="AE36" s="26"/>
      <c r="AF36" s="26"/>
      <c r="AG36" s="26"/>
    </row>
    <row r="37" spans="1:33" x14ac:dyDescent="0.25"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37"/>
      <c r="AD37" s="26"/>
      <c r="AE37" s="26"/>
      <c r="AF37" s="26"/>
      <c r="AG37" s="26"/>
    </row>
    <row r="38" spans="1:33" x14ac:dyDescent="0.25"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37"/>
      <c r="AD38" s="26"/>
      <c r="AE38" s="26"/>
      <c r="AF38" s="26"/>
      <c r="AG38" s="26"/>
    </row>
    <row r="39" spans="1:33" x14ac:dyDescent="0.25"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37"/>
      <c r="AD39" s="26"/>
      <c r="AE39" s="26"/>
      <c r="AF39" s="26"/>
      <c r="AG39" s="26"/>
    </row>
    <row r="40" spans="1:33" x14ac:dyDescent="0.25"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37"/>
      <c r="AD40" s="26"/>
      <c r="AE40" s="26"/>
      <c r="AF40" s="26"/>
      <c r="AG40" s="26"/>
    </row>
    <row r="41" spans="1:33" x14ac:dyDescent="0.25"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37"/>
      <c r="AD41" s="26"/>
      <c r="AE41" s="26"/>
      <c r="AF41" s="26"/>
      <c r="AG41" s="26"/>
    </row>
    <row r="42" spans="1:33" x14ac:dyDescent="0.25"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37"/>
      <c r="AD42" s="26"/>
      <c r="AE42" s="26"/>
      <c r="AF42" s="26"/>
      <c r="AG42" s="26"/>
    </row>
    <row r="43" spans="1:33" x14ac:dyDescent="0.25"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37"/>
      <c r="AD43" s="26"/>
      <c r="AE43" s="26"/>
      <c r="AF43" s="26"/>
      <c r="AG43" s="26"/>
    </row>
    <row r="44" spans="1:33" x14ac:dyDescent="0.25"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</sheetData>
  <sheetProtection password="D33C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0,25_0,75</vt:lpstr>
      <vt:lpstr>Skarp</vt:lpstr>
    </vt:vector>
  </TitlesOfParts>
  <Company>Skogforsk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Fogdestam</dc:creator>
  <cp:lastModifiedBy>Erik Viklund</cp:lastModifiedBy>
  <cp:lastPrinted>2011-06-13T06:45:41Z</cp:lastPrinted>
  <dcterms:created xsi:type="dcterms:W3CDTF">2010-11-25T08:51:46Z</dcterms:created>
  <dcterms:modified xsi:type="dcterms:W3CDTF">2012-01-25T12:20:21Z</dcterms:modified>
</cp:coreProperties>
</file>