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ogforsk-my.sharepoint.com/personal/daniel_noreland_skogforsk_se/Documents/Documents/VSG/"/>
    </mc:Choice>
  </mc:AlternateContent>
  <xr:revisionPtr revIDLastSave="0" documentId="8_{FEE75914-EB7B-47D3-9C9B-63E32A59C03C}" xr6:coauthVersionLast="47" xr6:coauthVersionMax="47" xr10:uidLastSave="{00000000-0000-0000-0000-000000000000}"/>
  <bookViews>
    <workbookView xWindow="324" yWindow="618" windowWidth="21030" windowHeight="11118" activeTab="1" xr2:uid="{B5408E2C-AEB5-443B-931E-A56570DB08A8}"/>
  </bookViews>
  <sheets>
    <sheet name="Nationellt grusbehov" sheetId="2" r:id="rId1"/>
    <sheet name="Materialkostnad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4" i="1" l="1"/>
  <c r="P64" i="1"/>
  <c r="Q63" i="1"/>
  <c r="P63" i="1"/>
  <c r="Q62" i="1"/>
  <c r="P62" i="1"/>
  <c r="D24" i="2"/>
  <c r="U55" i="1" l="1"/>
  <c r="O55" i="1"/>
  <c r="I55" i="1"/>
  <c r="U43" i="1"/>
  <c r="U49" i="1" s="1"/>
  <c r="O43" i="1"/>
  <c r="O50" i="1" s="1"/>
  <c r="D43" i="1"/>
  <c r="D49" i="1" s="1"/>
  <c r="I43" i="1"/>
  <c r="I50" i="1" s="1"/>
  <c r="U17" i="1"/>
  <c r="U23" i="1" s="1"/>
  <c r="O17" i="1"/>
  <c r="O18" i="1" s="1"/>
  <c r="O19" i="1" s="1"/>
  <c r="O22" i="1" s="1"/>
  <c r="D22" i="2"/>
  <c r="D20" i="2"/>
  <c r="D10" i="2"/>
  <c r="D14" i="2" s="1"/>
  <c r="I17" i="1"/>
  <c r="I18" i="1" s="1"/>
  <c r="I19" i="1" s="1"/>
  <c r="I22" i="1" s="1"/>
  <c r="D17" i="1"/>
  <c r="D18" i="1" s="1"/>
  <c r="D19" i="1" s="1"/>
  <c r="D22" i="1" s="1"/>
  <c r="U50" i="1" l="1"/>
  <c r="U44" i="1"/>
  <c r="U45" i="1" s="1"/>
  <c r="U48" i="1" s="1"/>
  <c r="U52" i="1" s="1"/>
  <c r="O44" i="1"/>
  <c r="O45" i="1" s="1"/>
  <c r="O48" i="1" s="1"/>
  <c r="O49" i="1"/>
  <c r="D44" i="1"/>
  <c r="D45" i="1" s="1"/>
  <c r="D48" i="1" s="1"/>
  <c r="D52" i="1" s="1"/>
  <c r="P61" i="1" s="1"/>
  <c r="D50" i="1"/>
  <c r="I44" i="1"/>
  <c r="I45" i="1" s="1"/>
  <c r="I48" i="1" s="1"/>
  <c r="I49" i="1"/>
  <c r="U24" i="1"/>
  <c r="U18" i="1"/>
  <c r="U19" i="1" s="1"/>
  <c r="U22" i="1" s="1"/>
  <c r="U26" i="1" s="1"/>
  <c r="O23" i="1"/>
  <c r="O24" i="1"/>
  <c r="D24" i="1"/>
  <c r="D23" i="1"/>
  <c r="I23" i="1"/>
  <c r="I24" i="1"/>
  <c r="I26" i="1" s="1"/>
  <c r="O52" i="1" l="1"/>
  <c r="D26" i="1"/>
  <c r="Q61" i="1" s="1"/>
  <c r="O26" i="1"/>
  <c r="I52" i="1"/>
  <c r="D55" i="1" l="1"/>
</calcChain>
</file>

<file path=xl/sharedStrings.xml><?xml version="1.0" encoding="utf-8"?>
<sst xmlns="http://schemas.openxmlformats.org/spreadsheetml/2006/main" count="321" uniqueCount="67">
  <si>
    <t>Bergtäkt</t>
  </si>
  <si>
    <t>kr</t>
  </si>
  <si>
    <t>ton</t>
  </si>
  <si>
    <t>tillstånd</t>
  </si>
  <si>
    <t>avtäckning</t>
  </si>
  <si>
    <t>kr/ha</t>
  </si>
  <si>
    <t>stängsling</t>
  </si>
  <si>
    <t>kr/m</t>
  </si>
  <si>
    <t>återställning</t>
  </si>
  <si>
    <t>m</t>
  </si>
  <si>
    <t>uttag</t>
  </si>
  <si>
    <t>uttag/år</t>
  </si>
  <si>
    <t>ton/år</t>
  </si>
  <si>
    <t>areal</t>
  </si>
  <si>
    <t>pallhöjd</t>
  </si>
  <si>
    <t>densitet (vf)</t>
  </si>
  <si>
    <t>ton/m3</t>
  </si>
  <si>
    <t>radie</t>
  </si>
  <si>
    <t>ha</t>
  </si>
  <si>
    <t>stängsellängd</t>
  </si>
  <si>
    <t>losshållning</t>
  </si>
  <si>
    <t>kr/ton</t>
  </si>
  <si>
    <t>krossning</t>
  </si>
  <si>
    <t>Kostnader</t>
  </si>
  <si>
    <t>stängsel</t>
  </si>
  <si>
    <t>totalt kr/ton</t>
  </si>
  <si>
    <t>Moräntäkt</t>
  </si>
  <si>
    <t>medeltransportavstånd enskild väg</t>
  </si>
  <si>
    <t>km</t>
  </si>
  <si>
    <t>total väglängd enskild väg</t>
  </si>
  <si>
    <t>Antag genomsnittlig vägstandard C</t>
  </si>
  <si>
    <t>kompletteringsgrusning vart</t>
  </si>
  <si>
    <t>:e år</t>
  </si>
  <si>
    <t>vägbredd</t>
  </si>
  <si>
    <t>grustjocklek</t>
  </si>
  <si>
    <t>grusmängd</t>
  </si>
  <si>
    <t>ton/km</t>
  </si>
  <si>
    <t>årlig avverkning</t>
  </si>
  <si>
    <t>ton virke</t>
  </si>
  <si>
    <t>grusbehov för genomsnittssträcka</t>
  </si>
  <si>
    <t>ton/grusning</t>
  </si>
  <si>
    <t>ton grus/ton virke</t>
  </si>
  <si>
    <t>genomsnittligt virkesflöde förbi punkt på väg</t>
  </si>
  <si>
    <t>motsvarar vart</t>
  </si>
  <si>
    <t>densitet för grus</t>
  </si>
  <si>
    <t>Etablering</t>
  </si>
  <si>
    <t>kr/tillfälle</t>
  </si>
  <si>
    <t>50 000 Uttagsvolym i anmälan</t>
  </si>
  <si>
    <t>kr/år</t>
  </si>
  <si>
    <t>förslag: liten täkt</t>
  </si>
  <si>
    <t>förslag: stor täkt</t>
  </si>
  <si>
    <t>nu:</t>
  </si>
  <si>
    <t>nu: liten (U-täkt)</t>
  </si>
  <si>
    <t>nu: stor täkt</t>
  </si>
  <si>
    <t>nu: sidotag</t>
  </si>
  <si>
    <t>förslag: sidotäkt</t>
  </si>
  <si>
    <t>förslag: bergtäkt</t>
  </si>
  <si>
    <t>diff tillståndskostn</t>
  </si>
  <si>
    <t>Nu</t>
  </si>
  <si>
    <t>Förslag</t>
  </si>
  <si>
    <t>bergtäkt</t>
  </si>
  <si>
    <t>liten moräntäkt</t>
  </si>
  <si>
    <t>stor moräntäkt</t>
  </si>
  <si>
    <t>sidotag</t>
  </si>
  <si>
    <t>alltså ungefär en grusning på tre hyvlingar.</t>
  </si>
  <si>
    <t>STP-modellen ger 50 mm spårdjup efter 3700 till 5000 ton virke,</t>
  </si>
  <si>
    <t>Nationellt grusbehov (grov uppskattning)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</si>
</sst>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3" borderId="0" xfId="0" applyFill="1"/>
    <xf numFmtId="0" fontId="2" fillId="0" borderId="0" xfId="0" applyFont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Produktionskostnad nu och enligt förslag</a:t>
            </a:r>
            <a:endParaRPr lang="sv-SE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sv-SE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Materialkostnader!$P$60</c:f>
              <c:strCache>
                <c:ptCount val="1"/>
                <c:pt idx="0">
                  <c:v>Nu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Materialkostnader!$O$61:$O$64</c:f>
              <c:strCache>
                <c:ptCount val="4"/>
                <c:pt idx="0">
                  <c:v>bergtäkt</c:v>
                </c:pt>
                <c:pt idx="1">
                  <c:v>liten moräntäkt</c:v>
                </c:pt>
                <c:pt idx="2">
                  <c:v>stor moräntäkt</c:v>
                </c:pt>
                <c:pt idx="3">
                  <c:v>sidotag</c:v>
                </c:pt>
              </c:strCache>
            </c:strRef>
          </c:cat>
          <c:val>
            <c:numRef>
              <c:f>Materialkostnader!$P$61:$P$64</c:f>
              <c:numCache>
                <c:formatCode>General</c:formatCode>
                <c:ptCount val="4"/>
                <c:pt idx="0">
                  <c:v>55.906912118182376</c:v>
                </c:pt>
                <c:pt idx="1">
                  <c:v>44.841360683680165</c:v>
                </c:pt>
                <c:pt idx="2">
                  <c:v>44.147384853588434</c:v>
                </c:pt>
                <c:pt idx="3">
                  <c:v>20.530612244897959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B-4EA8-9A6F-4DE2A5C5042F}"/>
            </c:ext>
          </c:extLst>
        </c:ser>
        <c:ser>
          <c:idx val="1"/>
          <c:order val="1"/>
          <c:tx>
            <c:strRef>
              <c:f>Materialkostnader!$Q$60</c:f>
              <c:strCache>
                <c:ptCount val="1"/>
                <c:pt idx="0">
                  <c:v>Förslag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Materialkostnader!$O$61:$O$64</c:f>
              <c:strCache>
                <c:ptCount val="4"/>
                <c:pt idx="0">
                  <c:v>bergtäkt</c:v>
                </c:pt>
                <c:pt idx="1">
                  <c:v>liten moräntäkt</c:v>
                </c:pt>
                <c:pt idx="2">
                  <c:v>stor moräntäkt</c:v>
                </c:pt>
                <c:pt idx="3">
                  <c:v>sidotag</c:v>
                </c:pt>
              </c:strCache>
            </c:strRef>
          </c:cat>
          <c:val>
            <c:numRef>
              <c:f>Materialkostnader!$Q$61:$Q$64</c:f>
              <c:numCache>
                <c:formatCode>General</c:formatCode>
                <c:ptCount val="4"/>
                <c:pt idx="0">
                  <c:v>58.863578784849039</c:v>
                </c:pt>
                <c:pt idx="1">
                  <c:v>47.541360683680161</c:v>
                </c:pt>
                <c:pt idx="2">
                  <c:v>53.714051520255097</c:v>
                </c:pt>
                <c:pt idx="3">
                  <c:v>155.53061224489795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BB-4EA8-9A6F-4DE2A5C50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4256400"/>
        <c:axId val="1084254320"/>
      </c:barChart>
      <c:catAx>
        <c:axId val="108425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84254320"/>
        <c:crosses val="autoZero"/>
        <c:auto val="1"/>
        <c:lblAlgn val="ctr"/>
        <c:lblOffset val="100"/>
        <c:noMultiLvlLbl val="0"/>
      </c:catAx>
      <c:valAx>
        <c:axId val="108425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8425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</xdr:colOff>
      <xdr:row>57</xdr:row>
      <xdr:rowOff>60960</xdr:rowOff>
    </xdr:from>
    <xdr:to>
      <xdr:col>13</xdr:col>
      <xdr:colOff>297180</xdr:colOff>
      <xdr:row>72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216963-DD55-4B80-B1F8-DF5FACF44D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FB4F4-26D8-44DE-97FD-CDC36FDE9FA5}">
  <dimension ref="C3:F24"/>
  <sheetViews>
    <sheetView topLeftCell="C2" workbookViewId="0">
      <selection activeCell="G8" sqref="G8"/>
    </sheetView>
  </sheetViews>
  <sheetFormatPr defaultRowHeight="14.4" x14ac:dyDescent="0.55000000000000004"/>
  <cols>
    <col min="3" max="3" width="38.68359375" customWidth="1"/>
    <col min="4" max="4" width="10.83984375" customWidth="1"/>
    <col min="6" max="6" width="25.26171875" customWidth="1"/>
  </cols>
  <sheetData>
    <row r="3" spans="3:6" x14ac:dyDescent="0.55000000000000004">
      <c r="C3" s="2" t="s">
        <v>66</v>
      </c>
    </row>
    <row r="6" spans="3:6" x14ac:dyDescent="0.55000000000000004">
      <c r="C6" t="s">
        <v>37</v>
      </c>
      <c r="D6">
        <v>80000000</v>
      </c>
      <c r="E6" t="s">
        <v>12</v>
      </c>
    </row>
    <row r="7" spans="3:6" x14ac:dyDescent="0.55000000000000004">
      <c r="C7" t="s">
        <v>27</v>
      </c>
      <c r="D7">
        <v>5</v>
      </c>
      <c r="E7" t="s">
        <v>28</v>
      </c>
    </row>
    <row r="8" spans="3:6" x14ac:dyDescent="0.55000000000000004">
      <c r="C8" t="s">
        <v>29</v>
      </c>
      <c r="D8">
        <v>230000</v>
      </c>
      <c r="E8" t="s">
        <v>28</v>
      </c>
    </row>
    <row r="10" spans="3:6" x14ac:dyDescent="0.55000000000000004">
      <c r="C10" t="s">
        <v>42</v>
      </c>
      <c r="D10" s="1">
        <f>D6*D7/D8</f>
        <v>1739.1304347826087</v>
      </c>
      <c r="E10" t="s">
        <v>12</v>
      </c>
    </row>
    <row r="12" spans="3:6" x14ac:dyDescent="0.55000000000000004">
      <c r="C12" t="s">
        <v>30</v>
      </c>
    </row>
    <row r="13" spans="3:6" x14ac:dyDescent="0.55000000000000004">
      <c r="C13" t="s">
        <v>31</v>
      </c>
      <c r="D13">
        <v>7</v>
      </c>
      <c r="E13" t="s">
        <v>32</v>
      </c>
    </row>
    <row r="14" spans="3:6" x14ac:dyDescent="0.55000000000000004">
      <c r="C14" t="s">
        <v>43</v>
      </c>
      <c r="D14" s="1">
        <f>D10*D13</f>
        <v>12173.913043478262</v>
      </c>
      <c r="E14" t="s">
        <v>38</v>
      </c>
      <c r="F14" t="s">
        <v>65</v>
      </c>
    </row>
    <row r="15" spans="3:6" x14ac:dyDescent="0.55000000000000004">
      <c r="F15" t="s">
        <v>64</v>
      </c>
    </row>
    <row r="16" spans="3:6" x14ac:dyDescent="0.55000000000000004">
      <c r="C16" t="s">
        <v>33</v>
      </c>
      <c r="D16">
        <v>3.5</v>
      </c>
      <c r="E16" t="s">
        <v>9</v>
      </c>
    </row>
    <row r="17" spans="3:5" x14ac:dyDescent="0.55000000000000004">
      <c r="C17" t="s">
        <v>34</v>
      </c>
      <c r="D17">
        <v>7.0000000000000007E-2</v>
      </c>
      <c r="E17" t="s">
        <v>9</v>
      </c>
    </row>
    <row r="18" spans="3:5" x14ac:dyDescent="0.55000000000000004">
      <c r="C18" t="s">
        <v>44</v>
      </c>
      <c r="D18">
        <v>1.7</v>
      </c>
      <c r="E18" t="s">
        <v>16</v>
      </c>
    </row>
    <row r="20" spans="3:5" x14ac:dyDescent="0.55000000000000004">
      <c r="C20" t="s">
        <v>35</v>
      </c>
      <c r="D20" s="1">
        <f>D16*D17*1000*D18</f>
        <v>416.50000000000006</v>
      </c>
      <c r="E20" t="s">
        <v>36</v>
      </c>
    </row>
    <row r="22" spans="3:5" x14ac:dyDescent="0.55000000000000004">
      <c r="C22" t="s">
        <v>39</v>
      </c>
      <c r="D22" s="1">
        <f>D20*D7</f>
        <v>2082.5000000000005</v>
      </c>
      <c r="E22" t="s">
        <v>40</v>
      </c>
    </row>
    <row r="24" spans="3:5" x14ac:dyDescent="0.55000000000000004">
      <c r="C24" t="s">
        <v>41</v>
      </c>
      <c r="D24" s="3">
        <f>D8*D20/D6/D13</f>
        <v>0.17106250000000003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8B76-9297-4D2E-9C52-AB13651BD58F}">
  <dimension ref="C2:V64"/>
  <sheetViews>
    <sheetView tabSelected="1" topLeftCell="A23" workbookViewId="0">
      <selection activeCell="F35" sqref="F35"/>
    </sheetView>
  </sheetViews>
  <sheetFormatPr defaultRowHeight="14.4" x14ac:dyDescent="0.55000000000000004"/>
  <cols>
    <col min="3" max="3" width="16.578125" customWidth="1"/>
    <col min="8" max="8" width="16.5234375" customWidth="1"/>
    <col min="14" max="14" width="15.9453125" customWidth="1"/>
    <col min="20" max="20" width="16.47265625" customWidth="1"/>
  </cols>
  <sheetData>
    <row r="2" spans="3:22" s="6" customFormat="1" x14ac:dyDescent="0.55000000000000004">
      <c r="C2" s="6" t="s">
        <v>56</v>
      </c>
      <c r="H2" s="6" t="s">
        <v>49</v>
      </c>
      <c r="N2" s="6" t="s">
        <v>50</v>
      </c>
      <c r="T2" s="6" t="s">
        <v>55</v>
      </c>
    </row>
    <row r="3" spans="3:22" x14ac:dyDescent="0.55000000000000004">
      <c r="C3" s="2" t="s">
        <v>0</v>
      </c>
      <c r="H3" s="2" t="s">
        <v>26</v>
      </c>
      <c r="N3" s="2" t="s">
        <v>26</v>
      </c>
      <c r="T3" s="2" t="s">
        <v>26</v>
      </c>
    </row>
    <row r="5" spans="3:22" x14ac:dyDescent="0.55000000000000004">
      <c r="C5" t="s">
        <v>10</v>
      </c>
      <c r="D5" s="5">
        <v>300000</v>
      </c>
      <c r="E5" t="s">
        <v>2</v>
      </c>
      <c r="H5" t="s">
        <v>10</v>
      </c>
      <c r="I5">
        <v>10000</v>
      </c>
      <c r="J5" t="s">
        <v>2</v>
      </c>
      <c r="K5" t="s">
        <v>47</v>
      </c>
      <c r="N5" t="s">
        <v>10</v>
      </c>
      <c r="O5">
        <v>30000</v>
      </c>
      <c r="P5" t="s">
        <v>2</v>
      </c>
      <c r="T5" t="s">
        <v>10</v>
      </c>
      <c r="U5">
        <v>200</v>
      </c>
      <c r="V5" t="s">
        <v>2</v>
      </c>
    </row>
    <row r="6" spans="3:22" x14ac:dyDescent="0.55000000000000004">
      <c r="C6" t="s">
        <v>11</v>
      </c>
      <c r="D6">
        <v>30000</v>
      </c>
      <c r="E6" t="s">
        <v>12</v>
      </c>
      <c r="H6" t="s">
        <v>11</v>
      </c>
      <c r="I6">
        <v>10000</v>
      </c>
      <c r="J6" t="s">
        <v>12</v>
      </c>
      <c r="N6" t="s">
        <v>11</v>
      </c>
      <c r="O6">
        <v>10000</v>
      </c>
      <c r="P6" t="s">
        <v>12</v>
      </c>
      <c r="T6" t="s">
        <v>11</v>
      </c>
      <c r="U6">
        <v>200</v>
      </c>
      <c r="V6" t="s">
        <v>12</v>
      </c>
    </row>
    <row r="7" spans="3:22" x14ac:dyDescent="0.55000000000000004">
      <c r="C7" t="s">
        <v>3</v>
      </c>
      <c r="D7">
        <v>500000</v>
      </c>
      <c r="E7" t="s">
        <v>1</v>
      </c>
      <c r="F7" s="5">
        <v>40000</v>
      </c>
      <c r="G7" t="s">
        <v>48</v>
      </c>
      <c r="H7" t="s">
        <v>3</v>
      </c>
      <c r="I7">
        <v>30000</v>
      </c>
      <c r="J7" t="s">
        <v>1</v>
      </c>
      <c r="N7" t="s">
        <v>3</v>
      </c>
      <c r="O7">
        <v>300000</v>
      </c>
      <c r="P7" t="s">
        <v>1</v>
      </c>
      <c r="T7" t="s">
        <v>3</v>
      </c>
      <c r="U7">
        <v>30000</v>
      </c>
      <c r="V7" t="s">
        <v>1</v>
      </c>
    </row>
    <row r="8" spans="3:22" x14ac:dyDescent="0.55000000000000004">
      <c r="C8" t="s">
        <v>4</v>
      </c>
      <c r="D8">
        <v>50000</v>
      </c>
      <c r="E8" t="s">
        <v>5</v>
      </c>
      <c r="H8" t="s">
        <v>4</v>
      </c>
      <c r="I8">
        <v>25000</v>
      </c>
      <c r="J8" t="s">
        <v>5</v>
      </c>
      <c r="N8" t="s">
        <v>4</v>
      </c>
      <c r="O8">
        <v>25000</v>
      </c>
      <c r="P8" t="s">
        <v>5</v>
      </c>
      <c r="T8" t="s">
        <v>4</v>
      </c>
      <c r="U8">
        <v>25000</v>
      </c>
      <c r="V8" t="s">
        <v>5</v>
      </c>
    </row>
    <row r="9" spans="3:22" x14ac:dyDescent="0.55000000000000004">
      <c r="C9" t="s">
        <v>6</v>
      </c>
      <c r="D9" s="5">
        <v>200</v>
      </c>
      <c r="E9" t="s">
        <v>7</v>
      </c>
      <c r="F9" s="5">
        <v>5000</v>
      </c>
      <c r="G9" t="s">
        <v>48</v>
      </c>
      <c r="H9" t="s">
        <v>6</v>
      </c>
      <c r="I9">
        <v>100</v>
      </c>
      <c r="J9" t="s">
        <v>7</v>
      </c>
      <c r="N9" t="s">
        <v>6</v>
      </c>
      <c r="O9">
        <v>100</v>
      </c>
      <c r="P9" t="s">
        <v>7</v>
      </c>
      <c r="T9" t="s">
        <v>6</v>
      </c>
      <c r="U9">
        <v>0</v>
      </c>
      <c r="V9" t="s">
        <v>7</v>
      </c>
    </row>
    <row r="10" spans="3:22" x14ac:dyDescent="0.55000000000000004">
      <c r="C10" t="s">
        <v>8</v>
      </c>
      <c r="D10">
        <v>50000</v>
      </c>
      <c r="E10" t="s">
        <v>5</v>
      </c>
      <c r="H10" t="s">
        <v>8</v>
      </c>
      <c r="I10">
        <v>20000</v>
      </c>
      <c r="J10" t="s">
        <v>5</v>
      </c>
      <c r="N10" t="s">
        <v>8</v>
      </c>
      <c r="O10">
        <v>20000</v>
      </c>
      <c r="P10" t="s">
        <v>5</v>
      </c>
      <c r="T10" t="s">
        <v>8</v>
      </c>
      <c r="U10">
        <v>1000</v>
      </c>
      <c r="V10" t="s">
        <v>5</v>
      </c>
    </row>
    <row r="11" spans="3:22" x14ac:dyDescent="0.55000000000000004">
      <c r="C11" t="s">
        <v>14</v>
      </c>
      <c r="D11">
        <v>5</v>
      </c>
      <c r="E11" t="s">
        <v>9</v>
      </c>
      <c r="H11" t="s">
        <v>14</v>
      </c>
      <c r="I11">
        <v>3</v>
      </c>
      <c r="J11" t="s">
        <v>9</v>
      </c>
      <c r="N11" t="s">
        <v>14</v>
      </c>
      <c r="O11">
        <v>3</v>
      </c>
      <c r="P11" t="s">
        <v>9</v>
      </c>
      <c r="T11" t="s">
        <v>14</v>
      </c>
      <c r="U11">
        <v>2.5</v>
      </c>
      <c r="V11" t="s">
        <v>9</v>
      </c>
    </row>
    <row r="12" spans="3:22" x14ac:dyDescent="0.55000000000000004">
      <c r="C12" t="s">
        <v>15</v>
      </c>
      <c r="D12">
        <v>2.97</v>
      </c>
      <c r="E12" t="s">
        <v>16</v>
      </c>
      <c r="H12" t="s">
        <v>15</v>
      </c>
      <c r="I12">
        <v>1.96</v>
      </c>
      <c r="J12" t="s">
        <v>16</v>
      </c>
      <c r="N12" t="s">
        <v>15</v>
      </c>
      <c r="O12">
        <v>1.96</v>
      </c>
      <c r="P12" t="s">
        <v>16</v>
      </c>
      <c r="T12" t="s">
        <v>15</v>
      </c>
      <c r="U12">
        <v>1.96</v>
      </c>
      <c r="V12" t="s">
        <v>16</v>
      </c>
    </row>
    <row r="13" spans="3:22" x14ac:dyDescent="0.55000000000000004">
      <c r="C13" t="s">
        <v>20</v>
      </c>
      <c r="D13" s="5">
        <v>14</v>
      </c>
      <c r="E13" t="s">
        <v>21</v>
      </c>
      <c r="H13" t="s">
        <v>20</v>
      </c>
      <c r="I13">
        <v>0</v>
      </c>
      <c r="J13" t="s">
        <v>21</v>
      </c>
      <c r="N13" t="s">
        <v>20</v>
      </c>
      <c r="O13">
        <v>0</v>
      </c>
      <c r="P13" t="s">
        <v>21</v>
      </c>
      <c r="T13" t="s">
        <v>20</v>
      </c>
      <c r="U13">
        <v>0</v>
      </c>
      <c r="V13" t="s">
        <v>21</v>
      </c>
    </row>
    <row r="14" spans="3:22" x14ac:dyDescent="0.55000000000000004">
      <c r="C14" t="s">
        <v>22</v>
      </c>
      <c r="D14">
        <v>40</v>
      </c>
      <c r="E14" t="s">
        <v>21</v>
      </c>
      <c r="H14" t="s">
        <v>22</v>
      </c>
      <c r="I14">
        <v>40</v>
      </c>
      <c r="J14" t="s">
        <v>21</v>
      </c>
      <c r="N14" t="s">
        <v>22</v>
      </c>
      <c r="O14">
        <v>40</v>
      </c>
      <c r="P14" t="s">
        <v>21</v>
      </c>
      <c r="T14" t="s">
        <v>22</v>
      </c>
      <c r="U14">
        <v>0</v>
      </c>
      <c r="V14" t="s">
        <v>21</v>
      </c>
    </row>
    <row r="15" spans="3:22" x14ac:dyDescent="0.55000000000000004">
      <c r="C15" s="4" t="s">
        <v>45</v>
      </c>
      <c r="D15" s="4">
        <v>20000</v>
      </c>
      <c r="E15" s="4" t="s">
        <v>46</v>
      </c>
      <c r="H15" s="4" t="s">
        <v>45</v>
      </c>
      <c r="I15" s="4">
        <v>20000</v>
      </c>
      <c r="J15" s="4" t="s">
        <v>46</v>
      </c>
      <c r="N15" s="4" t="s">
        <v>45</v>
      </c>
      <c r="O15" s="4">
        <v>20000</v>
      </c>
      <c r="P15" s="4" t="s">
        <v>46</v>
      </c>
      <c r="T15" s="4" t="s">
        <v>45</v>
      </c>
      <c r="U15" s="4">
        <v>1000</v>
      </c>
      <c r="V15" s="4" t="s">
        <v>46</v>
      </c>
    </row>
    <row r="17" spans="3:22" x14ac:dyDescent="0.55000000000000004">
      <c r="C17" t="s">
        <v>13</v>
      </c>
      <c r="D17" s="1">
        <f>D5/(D11*10000*D12)</f>
        <v>2.0202020202020203</v>
      </c>
      <c r="E17" t="s">
        <v>18</v>
      </c>
      <c r="H17" t="s">
        <v>13</v>
      </c>
      <c r="I17" s="1">
        <f>I5/(I11*10000*I12)</f>
        <v>0.17006802721088435</v>
      </c>
      <c r="J17" t="s">
        <v>18</v>
      </c>
      <c r="N17" t="s">
        <v>13</v>
      </c>
      <c r="O17" s="1">
        <f>O5/(O11*10000*O12)</f>
        <v>0.51020408163265307</v>
      </c>
      <c r="P17" t="s">
        <v>18</v>
      </c>
      <c r="T17" t="s">
        <v>13</v>
      </c>
      <c r="U17" s="1">
        <f>U5/(U11*10000*U12)</f>
        <v>4.0816326530612249E-3</v>
      </c>
      <c r="V17" t="s">
        <v>18</v>
      </c>
    </row>
    <row r="18" spans="3:22" x14ac:dyDescent="0.55000000000000004">
      <c r="C18" t="s">
        <v>17</v>
      </c>
      <c r="D18" s="1">
        <f>SQRT(D17*10000/3.14159265)</f>
        <v>80.190415627652243</v>
      </c>
      <c r="E18" t="s">
        <v>9</v>
      </c>
      <c r="H18" t="s">
        <v>17</v>
      </c>
      <c r="I18" s="1">
        <f>SQRT(I17*10000/3.14159265)</f>
        <v>23.266786294384513</v>
      </c>
      <c r="J18" t="s">
        <v>9</v>
      </c>
      <c r="N18" t="s">
        <v>17</v>
      </c>
      <c r="O18" s="1">
        <f>SQRT(O17*10000/3.14159265)</f>
        <v>40.299255990721186</v>
      </c>
      <c r="P18" t="s">
        <v>9</v>
      </c>
      <c r="T18" t="s">
        <v>17</v>
      </c>
      <c r="U18" s="1">
        <f>SQRT(U17*10000/3.14159265)</f>
        <v>3.6044750335167284</v>
      </c>
      <c r="V18" t="s">
        <v>9</v>
      </c>
    </row>
    <row r="19" spans="3:22" x14ac:dyDescent="0.55000000000000004">
      <c r="C19" t="s">
        <v>19</v>
      </c>
      <c r="D19" s="1">
        <f>(D18+5)*2*3.14159265</f>
        <v>535.26716717255488</v>
      </c>
      <c r="E19" t="s">
        <v>9</v>
      </c>
      <c r="H19" t="s">
        <v>19</v>
      </c>
      <c r="I19" s="1">
        <f>(I18+5)*2*3.14159265</f>
        <v>177.60545612311824</v>
      </c>
      <c r="J19" t="s">
        <v>9</v>
      </c>
      <c r="N19" t="s">
        <v>19</v>
      </c>
      <c r="O19" s="1">
        <f>(O18+5)*2*3.14159265</f>
        <v>284.62361934183633</v>
      </c>
      <c r="P19" t="s">
        <v>9</v>
      </c>
      <c r="T19" t="s">
        <v>19</v>
      </c>
      <c r="U19" s="1">
        <f>(U18+5)*2*3.14159265</f>
        <v>54.063511044809317</v>
      </c>
      <c r="V19" t="s">
        <v>9</v>
      </c>
    </row>
    <row r="21" spans="3:22" x14ac:dyDescent="0.55000000000000004">
      <c r="C21" t="s">
        <v>23</v>
      </c>
      <c r="H21" t="s">
        <v>23</v>
      </c>
      <c r="N21" t="s">
        <v>23</v>
      </c>
      <c r="T21" t="s">
        <v>23</v>
      </c>
    </row>
    <row r="22" spans="3:22" x14ac:dyDescent="0.55000000000000004">
      <c r="C22" t="s">
        <v>24</v>
      </c>
      <c r="D22" s="1">
        <f>D19*D9</f>
        <v>107053.43343451098</v>
      </c>
      <c r="H22" t="s">
        <v>24</v>
      </c>
      <c r="I22" s="1">
        <f>I19*I9</f>
        <v>17760.545612311824</v>
      </c>
      <c r="N22" t="s">
        <v>24</v>
      </c>
      <c r="O22" s="1">
        <f>O19*O9</f>
        <v>28462.361934183635</v>
      </c>
      <c r="T22" t="s">
        <v>24</v>
      </c>
      <c r="U22" s="1">
        <f>U19*U9</f>
        <v>0</v>
      </c>
    </row>
    <row r="23" spans="3:22" x14ac:dyDescent="0.55000000000000004">
      <c r="C23" t="s">
        <v>4</v>
      </c>
      <c r="D23" s="1">
        <f>D8*D17</f>
        <v>101010.10101010102</v>
      </c>
      <c r="H23" t="s">
        <v>4</v>
      </c>
      <c r="I23" s="1">
        <f>I8*I17</f>
        <v>4251.7006802721089</v>
      </c>
      <c r="N23" t="s">
        <v>4</v>
      </c>
      <c r="O23" s="1">
        <f>O8*O17</f>
        <v>12755.102040816328</v>
      </c>
      <c r="T23" t="s">
        <v>4</v>
      </c>
      <c r="U23" s="1">
        <f>U8*U17</f>
        <v>102.04081632653062</v>
      </c>
    </row>
    <row r="24" spans="3:22" x14ac:dyDescent="0.55000000000000004">
      <c r="C24" t="s">
        <v>8</v>
      </c>
      <c r="D24" s="1">
        <f>D10*D17</f>
        <v>101010.10101010102</v>
      </c>
      <c r="H24" t="s">
        <v>8</v>
      </c>
      <c r="I24" s="1">
        <f>I10*I17</f>
        <v>3401.3605442176868</v>
      </c>
      <c r="N24" t="s">
        <v>8</v>
      </c>
      <c r="O24" s="1">
        <f>O10*O17</f>
        <v>10204.081632653062</v>
      </c>
      <c r="T24" t="s">
        <v>8</v>
      </c>
      <c r="U24" s="1">
        <f>U10*U17</f>
        <v>4.0816326530612246</v>
      </c>
    </row>
    <row r="26" spans="3:22" x14ac:dyDescent="0.55000000000000004">
      <c r="C26" t="s">
        <v>25</v>
      </c>
      <c r="D26" s="3">
        <f>(D22+D23+D24+D7)/D5+D13+D14+F9/D6+F7/D6+D15/D6</f>
        <v>58.863578784849039</v>
      </c>
      <c r="H26" t="s">
        <v>25</v>
      </c>
      <c r="I26" s="3">
        <f>(I22+I23+I24+I7)/I5+I13+I14+I15/I6</f>
        <v>47.541360683680161</v>
      </c>
      <c r="N26" t="s">
        <v>25</v>
      </c>
      <c r="O26" s="3">
        <f>(O22+O23+O24+O7)/O5+O13+O14+O15/O6</f>
        <v>53.714051520255097</v>
      </c>
      <c r="T26" t="s">
        <v>25</v>
      </c>
      <c r="U26" s="3">
        <f>(U22+U23+U24+U7)/U5+U13+U14+U15/U6</f>
        <v>155.53061224489795</v>
      </c>
    </row>
    <row r="28" spans="3:22" s="7" customFormat="1" x14ac:dyDescent="0.55000000000000004">
      <c r="C28" s="7" t="s">
        <v>51</v>
      </c>
      <c r="H28" s="7" t="s">
        <v>52</v>
      </c>
      <c r="N28" s="7" t="s">
        <v>53</v>
      </c>
      <c r="T28" s="7" t="s">
        <v>54</v>
      </c>
    </row>
    <row r="29" spans="3:22" x14ac:dyDescent="0.55000000000000004">
      <c r="C29" s="2" t="s">
        <v>0</v>
      </c>
      <c r="H29" s="2" t="s">
        <v>26</v>
      </c>
      <c r="N29" s="2" t="s">
        <v>26</v>
      </c>
      <c r="T29" s="2" t="s">
        <v>26</v>
      </c>
    </row>
    <row r="31" spans="3:22" x14ac:dyDescent="0.55000000000000004">
      <c r="C31" t="s">
        <v>10</v>
      </c>
      <c r="D31" s="5">
        <v>300000</v>
      </c>
      <c r="E31" t="s">
        <v>2</v>
      </c>
      <c r="H31" t="s">
        <v>10</v>
      </c>
      <c r="I31">
        <v>10000</v>
      </c>
      <c r="J31" t="s">
        <v>2</v>
      </c>
      <c r="N31" t="s">
        <v>10</v>
      </c>
      <c r="O31">
        <v>30000</v>
      </c>
      <c r="P31" t="s">
        <v>2</v>
      </c>
      <c r="T31" t="s">
        <v>10</v>
      </c>
      <c r="U31">
        <v>200</v>
      </c>
      <c r="V31" t="s">
        <v>2</v>
      </c>
    </row>
    <row r="32" spans="3:22" x14ac:dyDescent="0.55000000000000004">
      <c r="C32" t="s">
        <v>11</v>
      </c>
      <c r="D32">
        <v>30000</v>
      </c>
      <c r="E32" t="s">
        <v>12</v>
      </c>
      <c r="H32" t="s">
        <v>11</v>
      </c>
      <c r="I32">
        <v>10000</v>
      </c>
      <c r="J32" t="s">
        <v>12</v>
      </c>
      <c r="N32" t="s">
        <v>11</v>
      </c>
      <c r="O32">
        <v>10000</v>
      </c>
      <c r="P32" t="s">
        <v>12</v>
      </c>
      <c r="T32" t="s">
        <v>11</v>
      </c>
      <c r="U32">
        <v>200</v>
      </c>
      <c r="V32" t="s">
        <v>12</v>
      </c>
    </row>
    <row r="33" spans="3:22" x14ac:dyDescent="0.55000000000000004">
      <c r="C33" t="s">
        <v>3</v>
      </c>
      <c r="D33">
        <v>13000</v>
      </c>
      <c r="E33" t="s">
        <v>1</v>
      </c>
      <c r="H33" t="s">
        <v>3</v>
      </c>
      <c r="I33">
        <v>3000</v>
      </c>
      <c r="J33" t="s">
        <v>1</v>
      </c>
      <c r="N33" t="s">
        <v>3</v>
      </c>
      <c r="O33">
        <v>13000</v>
      </c>
      <c r="P33" t="s">
        <v>1</v>
      </c>
      <c r="T33" t="s">
        <v>3</v>
      </c>
      <c r="U33">
        <v>3000</v>
      </c>
      <c r="V33" t="s">
        <v>1</v>
      </c>
    </row>
    <row r="34" spans="3:22" x14ac:dyDescent="0.55000000000000004">
      <c r="C34" t="s">
        <v>4</v>
      </c>
      <c r="D34">
        <v>50000</v>
      </c>
      <c r="E34" t="s">
        <v>5</v>
      </c>
      <c r="H34" t="s">
        <v>4</v>
      </c>
      <c r="I34">
        <v>25000</v>
      </c>
      <c r="J34" t="s">
        <v>5</v>
      </c>
      <c r="N34" t="s">
        <v>4</v>
      </c>
      <c r="O34">
        <v>25000</v>
      </c>
      <c r="P34" t="s">
        <v>5</v>
      </c>
      <c r="T34" t="s">
        <v>4</v>
      </c>
      <c r="U34">
        <v>25000</v>
      </c>
      <c r="V34" t="s">
        <v>5</v>
      </c>
    </row>
    <row r="35" spans="3:22" x14ac:dyDescent="0.55000000000000004">
      <c r="C35" t="s">
        <v>6</v>
      </c>
      <c r="D35" s="5">
        <v>200</v>
      </c>
      <c r="E35" t="s">
        <v>7</v>
      </c>
      <c r="F35">
        <v>5000</v>
      </c>
      <c r="G35" t="s">
        <v>48</v>
      </c>
      <c r="H35" t="s">
        <v>6</v>
      </c>
      <c r="I35">
        <v>100</v>
      </c>
      <c r="J35" t="s">
        <v>7</v>
      </c>
      <c r="N35" t="s">
        <v>6</v>
      </c>
      <c r="O35">
        <v>100</v>
      </c>
      <c r="P35" t="s">
        <v>7</v>
      </c>
      <c r="T35" t="s">
        <v>6</v>
      </c>
      <c r="U35">
        <v>0</v>
      </c>
      <c r="V35" t="s">
        <v>7</v>
      </c>
    </row>
    <row r="36" spans="3:22" x14ac:dyDescent="0.55000000000000004">
      <c r="C36" t="s">
        <v>8</v>
      </c>
      <c r="D36">
        <v>50000</v>
      </c>
      <c r="E36" t="s">
        <v>5</v>
      </c>
      <c r="H36" t="s">
        <v>8</v>
      </c>
      <c r="I36">
        <v>20000</v>
      </c>
      <c r="J36" t="s">
        <v>5</v>
      </c>
      <c r="N36" t="s">
        <v>8</v>
      </c>
      <c r="O36">
        <v>20000</v>
      </c>
      <c r="P36" t="s">
        <v>5</v>
      </c>
      <c r="T36" t="s">
        <v>8</v>
      </c>
      <c r="U36">
        <v>1000</v>
      </c>
      <c r="V36" t="s">
        <v>5</v>
      </c>
    </row>
    <row r="37" spans="3:22" x14ac:dyDescent="0.55000000000000004">
      <c r="C37" t="s">
        <v>14</v>
      </c>
      <c r="D37">
        <v>5</v>
      </c>
      <c r="E37" t="s">
        <v>9</v>
      </c>
      <c r="H37" t="s">
        <v>14</v>
      </c>
      <c r="I37">
        <v>3</v>
      </c>
      <c r="J37" t="s">
        <v>9</v>
      </c>
      <c r="N37" t="s">
        <v>14</v>
      </c>
      <c r="O37">
        <v>3</v>
      </c>
      <c r="P37" t="s">
        <v>9</v>
      </c>
      <c r="T37" t="s">
        <v>14</v>
      </c>
      <c r="U37">
        <v>2.5</v>
      </c>
      <c r="V37" t="s">
        <v>9</v>
      </c>
    </row>
    <row r="38" spans="3:22" x14ac:dyDescent="0.55000000000000004">
      <c r="C38" t="s">
        <v>15</v>
      </c>
      <c r="D38">
        <v>2.97</v>
      </c>
      <c r="E38" t="s">
        <v>16</v>
      </c>
      <c r="H38" t="s">
        <v>15</v>
      </c>
      <c r="I38">
        <v>1.96</v>
      </c>
      <c r="J38" t="s">
        <v>16</v>
      </c>
      <c r="N38" t="s">
        <v>15</v>
      </c>
      <c r="O38">
        <v>1.96</v>
      </c>
      <c r="P38" t="s">
        <v>16</v>
      </c>
      <c r="T38" t="s">
        <v>15</v>
      </c>
      <c r="U38">
        <v>1.96</v>
      </c>
      <c r="V38" t="s">
        <v>16</v>
      </c>
    </row>
    <row r="39" spans="3:22" x14ac:dyDescent="0.55000000000000004">
      <c r="C39" t="s">
        <v>20</v>
      </c>
      <c r="D39" s="5">
        <v>14</v>
      </c>
      <c r="E39" t="s">
        <v>21</v>
      </c>
      <c r="H39" t="s">
        <v>20</v>
      </c>
      <c r="I39">
        <v>0</v>
      </c>
      <c r="J39" t="s">
        <v>21</v>
      </c>
      <c r="N39" t="s">
        <v>20</v>
      </c>
      <c r="O39">
        <v>0</v>
      </c>
      <c r="P39" t="s">
        <v>21</v>
      </c>
      <c r="T39" t="s">
        <v>20</v>
      </c>
      <c r="U39">
        <v>0</v>
      </c>
      <c r="V39" t="s">
        <v>21</v>
      </c>
    </row>
    <row r="40" spans="3:22" x14ac:dyDescent="0.55000000000000004">
      <c r="C40" t="s">
        <v>22</v>
      </c>
      <c r="D40">
        <v>40</v>
      </c>
      <c r="E40" t="s">
        <v>21</v>
      </c>
      <c r="H40" t="s">
        <v>22</v>
      </c>
      <c r="I40">
        <v>40</v>
      </c>
      <c r="J40" t="s">
        <v>21</v>
      </c>
      <c r="N40" t="s">
        <v>22</v>
      </c>
      <c r="O40">
        <v>40</v>
      </c>
      <c r="P40" t="s">
        <v>21</v>
      </c>
      <c r="T40" t="s">
        <v>22</v>
      </c>
      <c r="U40">
        <v>0</v>
      </c>
      <c r="V40" t="s">
        <v>21</v>
      </c>
    </row>
    <row r="41" spans="3:22" x14ac:dyDescent="0.55000000000000004">
      <c r="C41" s="4" t="s">
        <v>45</v>
      </c>
      <c r="D41" s="4">
        <v>20000</v>
      </c>
      <c r="E41" s="4" t="s">
        <v>46</v>
      </c>
      <c r="H41" s="4" t="s">
        <v>45</v>
      </c>
      <c r="I41" s="4">
        <v>20000</v>
      </c>
      <c r="J41" s="4" t="s">
        <v>46</v>
      </c>
      <c r="N41" s="4" t="s">
        <v>45</v>
      </c>
      <c r="O41" s="4">
        <v>20000</v>
      </c>
      <c r="P41" s="4" t="s">
        <v>46</v>
      </c>
      <c r="T41" s="4" t="s">
        <v>45</v>
      </c>
      <c r="U41" s="4">
        <v>1000</v>
      </c>
      <c r="V41" s="4" t="s">
        <v>46</v>
      </c>
    </row>
    <row r="43" spans="3:22" x14ac:dyDescent="0.55000000000000004">
      <c r="C43" t="s">
        <v>13</v>
      </c>
      <c r="D43" s="1">
        <f>D31/(D37*10000*D38)</f>
        <v>2.0202020202020203</v>
      </c>
      <c r="E43" t="s">
        <v>18</v>
      </c>
      <c r="H43" t="s">
        <v>13</v>
      </c>
      <c r="I43" s="1">
        <f>I31/(I37*10000*I38)</f>
        <v>0.17006802721088435</v>
      </c>
      <c r="J43" t="s">
        <v>18</v>
      </c>
      <c r="N43" t="s">
        <v>13</v>
      </c>
      <c r="O43" s="1">
        <f>O31/(O37*10000*O38)</f>
        <v>0.51020408163265307</v>
      </c>
      <c r="P43" t="s">
        <v>18</v>
      </c>
      <c r="T43" t="s">
        <v>13</v>
      </c>
      <c r="U43" s="1">
        <f>U31/(U37*10000*U38)</f>
        <v>4.0816326530612249E-3</v>
      </c>
      <c r="V43" t="s">
        <v>18</v>
      </c>
    </row>
    <row r="44" spans="3:22" x14ac:dyDescent="0.55000000000000004">
      <c r="C44" t="s">
        <v>17</v>
      </c>
      <c r="D44" s="1">
        <f>SQRT(D43*10000/3.14159265)</f>
        <v>80.190415627652243</v>
      </c>
      <c r="E44" t="s">
        <v>9</v>
      </c>
      <c r="H44" t="s">
        <v>17</v>
      </c>
      <c r="I44" s="1">
        <f>SQRT(I43*10000/3.14159265)</f>
        <v>23.266786294384513</v>
      </c>
      <c r="J44" t="s">
        <v>9</v>
      </c>
      <c r="N44" t="s">
        <v>17</v>
      </c>
      <c r="O44" s="1">
        <f>SQRT(O43*10000/3.14159265)</f>
        <v>40.299255990721186</v>
      </c>
      <c r="P44" t="s">
        <v>9</v>
      </c>
      <c r="T44" t="s">
        <v>17</v>
      </c>
      <c r="U44" s="1">
        <f>SQRT(U43*10000/3.14159265)</f>
        <v>3.6044750335167284</v>
      </c>
      <c r="V44" t="s">
        <v>9</v>
      </c>
    </row>
    <row r="45" spans="3:22" x14ac:dyDescent="0.55000000000000004">
      <c r="C45" t="s">
        <v>19</v>
      </c>
      <c r="D45" s="1">
        <f>(D44+5)*2*3.14159265</f>
        <v>535.26716717255488</v>
      </c>
      <c r="E45" t="s">
        <v>9</v>
      </c>
      <c r="H45" t="s">
        <v>19</v>
      </c>
      <c r="I45" s="1">
        <f>(I44+5)*2*3.14159265</f>
        <v>177.60545612311824</v>
      </c>
      <c r="J45" t="s">
        <v>9</v>
      </c>
      <c r="N45" t="s">
        <v>19</v>
      </c>
      <c r="O45" s="1">
        <f>(O44+5)*2*3.14159265</f>
        <v>284.62361934183633</v>
      </c>
      <c r="P45" t="s">
        <v>9</v>
      </c>
      <c r="T45" t="s">
        <v>19</v>
      </c>
      <c r="U45" s="1">
        <f>(U44+5)*2*3.14159265</f>
        <v>54.063511044809317</v>
      </c>
      <c r="V45" t="s">
        <v>9</v>
      </c>
    </row>
    <row r="47" spans="3:22" x14ac:dyDescent="0.55000000000000004">
      <c r="C47" t="s">
        <v>23</v>
      </c>
      <c r="H47" t="s">
        <v>23</v>
      </c>
      <c r="N47" t="s">
        <v>23</v>
      </c>
      <c r="T47" t="s">
        <v>23</v>
      </c>
    </row>
    <row r="48" spans="3:22" x14ac:dyDescent="0.55000000000000004">
      <c r="C48" t="s">
        <v>24</v>
      </c>
      <c r="D48" s="1">
        <f>D45*D35</f>
        <v>107053.43343451098</v>
      </c>
      <c r="H48" t="s">
        <v>24</v>
      </c>
      <c r="I48" s="1">
        <f>I45*I35</f>
        <v>17760.545612311824</v>
      </c>
      <c r="N48" t="s">
        <v>24</v>
      </c>
      <c r="O48" s="1">
        <f>O45*O35</f>
        <v>28462.361934183635</v>
      </c>
      <c r="T48" t="s">
        <v>24</v>
      </c>
      <c r="U48" s="1">
        <f>U45*U35</f>
        <v>0</v>
      </c>
    </row>
    <row r="49" spans="3:21" x14ac:dyDescent="0.55000000000000004">
      <c r="C49" t="s">
        <v>4</v>
      </c>
      <c r="D49" s="1">
        <f>D34*D43</f>
        <v>101010.10101010102</v>
      </c>
      <c r="H49" t="s">
        <v>4</v>
      </c>
      <c r="I49" s="1">
        <f>I34*I43</f>
        <v>4251.7006802721089</v>
      </c>
      <c r="N49" t="s">
        <v>4</v>
      </c>
      <c r="O49" s="1">
        <f>O34*O43</f>
        <v>12755.102040816328</v>
      </c>
      <c r="T49" t="s">
        <v>4</v>
      </c>
      <c r="U49" s="1">
        <f>U34*U43</f>
        <v>102.04081632653062</v>
      </c>
    </row>
    <row r="50" spans="3:21" x14ac:dyDescent="0.55000000000000004">
      <c r="C50" t="s">
        <v>8</v>
      </c>
      <c r="D50" s="1">
        <f>D36*D43</f>
        <v>101010.10101010102</v>
      </c>
      <c r="H50" t="s">
        <v>8</v>
      </c>
      <c r="I50" s="1">
        <f>I36*I43</f>
        <v>3401.3605442176868</v>
      </c>
      <c r="N50" t="s">
        <v>8</v>
      </c>
      <c r="O50" s="1">
        <f>O36*O43</f>
        <v>10204.081632653062</v>
      </c>
      <c r="T50" t="s">
        <v>8</v>
      </c>
      <c r="U50" s="1">
        <f>U36*U43</f>
        <v>4.0816326530612246</v>
      </c>
    </row>
    <row r="52" spans="3:21" x14ac:dyDescent="0.55000000000000004">
      <c r="C52" t="s">
        <v>25</v>
      </c>
      <c r="D52" s="3">
        <f>(D48+D49+D50+D33)/D31+D39+D40+F35/D32+F33/D32+D41/D32</f>
        <v>55.906912118182376</v>
      </c>
      <c r="H52" t="s">
        <v>25</v>
      </c>
      <c r="I52" s="3">
        <f>(I48+I49+I50+I33)/I31+I39+I40+I41/I32</f>
        <v>44.841360683680165</v>
      </c>
      <c r="N52" t="s">
        <v>25</v>
      </c>
      <c r="O52" s="3">
        <f>(O48+O49+O50+O33)/O31+O39+O40+O41/O32</f>
        <v>44.147384853588434</v>
      </c>
      <c r="T52" t="s">
        <v>25</v>
      </c>
      <c r="U52" s="3">
        <f>(U48+U49+U50+U33)/U31+U39+U40+U41/U32</f>
        <v>20.530612244897959</v>
      </c>
    </row>
    <row r="55" spans="3:21" x14ac:dyDescent="0.55000000000000004">
      <c r="C55" t="s">
        <v>57</v>
      </c>
      <c r="D55" s="1">
        <f>D26-D52</f>
        <v>2.9566666666666634</v>
      </c>
      <c r="H55" t="s">
        <v>57</v>
      </c>
      <c r="I55" s="1">
        <f>I26-I52</f>
        <v>2.6999999999999957</v>
      </c>
      <c r="N55" t="s">
        <v>57</v>
      </c>
      <c r="O55" s="1">
        <f>O26-O52</f>
        <v>9.5666666666666629</v>
      </c>
      <c r="T55" t="s">
        <v>57</v>
      </c>
      <c r="U55" s="1">
        <f>U26-U52</f>
        <v>135</v>
      </c>
    </row>
    <row r="60" spans="3:21" x14ac:dyDescent="0.55000000000000004">
      <c r="P60" t="s">
        <v>58</v>
      </c>
      <c r="Q60" t="s">
        <v>59</v>
      </c>
    </row>
    <row r="61" spans="3:21" x14ac:dyDescent="0.55000000000000004">
      <c r="O61" t="s">
        <v>60</v>
      </c>
      <c r="P61">
        <f>D52</f>
        <v>55.906912118182376</v>
      </c>
      <c r="Q61">
        <f>D26</f>
        <v>58.863578784849039</v>
      </c>
    </row>
    <row r="62" spans="3:21" x14ac:dyDescent="0.55000000000000004">
      <c r="O62" t="s">
        <v>61</v>
      </c>
      <c r="P62">
        <f>I52</f>
        <v>44.841360683680165</v>
      </c>
      <c r="Q62">
        <f>I26</f>
        <v>47.541360683680161</v>
      </c>
    </row>
    <row r="63" spans="3:21" x14ac:dyDescent="0.55000000000000004">
      <c r="O63" t="s">
        <v>62</v>
      </c>
      <c r="P63">
        <f>O52</f>
        <v>44.147384853588434</v>
      </c>
      <c r="Q63">
        <f>O26</f>
        <v>53.714051520255097</v>
      </c>
    </row>
    <row r="64" spans="3:21" x14ac:dyDescent="0.55000000000000004">
      <c r="O64" t="s">
        <v>63</v>
      </c>
      <c r="P64">
        <f>U52</f>
        <v>20.530612244897959</v>
      </c>
      <c r="Q64">
        <f>U26</f>
        <v>155.53061224489795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D9472CB8C3F4F9198C47EDD7D09C8" ma:contentTypeVersion="12" ma:contentTypeDescription="Create a new document." ma:contentTypeScope="" ma:versionID="35cc197333d233d6304199b3ef6699f6">
  <xsd:schema xmlns:xsd="http://www.w3.org/2001/XMLSchema" xmlns:xs="http://www.w3.org/2001/XMLSchema" xmlns:p="http://schemas.microsoft.com/office/2006/metadata/properties" xmlns:ns2="8c82a1a9-f6fa-4c28-b0ea-f15ddd52618d" xmlns:ns3="1c623fdc-2c5b-495f-9b80-86da1762dfe8" targetNamespace="http://schemas.microsoft.com/office/2006/metadata/properties" ma:root="true" ma:fieldsID="fa934f5f24ef00f721f8ec7abfe900aa" ns2:_="" ns3:_="">
    <xsd:import namespace="8c82a1a9-f6fa-4c28-b0ea-f15ddd52618d"/>
    <xsd:import namespace="1c623fdc-2c5b-495f-9b80-86da1762df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82a1a9-f6fa-4c28-b0ea-f15ddd526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23fdc-2c5b-495f-9b80-86da1762dfe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BBC2F-672E-454C-8DAD-4BD248592065}"/>
</file>

<file path=customXml/itemProps2.xml><?xml version="1.0" encoding="utf-8"?>
<ds:datastoreItem xmlns:ds="http://schemas.openxmlformats.org/officeDocument/2006/customXml" ds:itemID="{4BD44176-F294-40D2-9FDC-2093AEDC9706}"/>
</file>

<file path=customXml/itemProps3.xml><?xml version="1.0" encoding="utf-8"?>
<ds:datastoreItem xmlns:ds="http://schemas.openxmlformats.org/officeDocument/2006/customXml" ds:itemID="{40032DB5-0EE6-413C-8AF3-A746714337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Nationellt grusbehov</vt:lpstr>
      <vt:lpstr>Materialkostnader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Noreland Daniel</dc:creator>
  <cp:lastModifiedBy>Noreland Daniel</cp:lastModifiedBy>
  <dcterms:created xsi:type="dcterms:W3CDTF">2021-05-07T11:30:33Z</dcterms:created>
  <dcterms:modified xsi:type="dcterms:W3CDTF">2021-06-10T08:23:07Z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0x010100E5CD9472CB8C3F4F9198C47EDD7D09C8</vt:lpwstr>
  </property>
</Properties>
</file>