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32" windowWidth="18072" windowHeight="7932" firstSheet="2" activeTab="3"/>
  </bookViews>
  <sheets>
    <sheet name="Sheet1" sheetId="1" state="hidden" r:id="rId1"/>
    <sheet name="0,25_0,75" sheetId="2" state="hidden" r:id="rId2"/>
    <sheet name="Skarp" sheetId="3" r:id="rId3"/>
    <sheet name="Sheet2" sheetId="4" r:id="rId4"/>
  </sheets>
  <calcPr calcId="145621"/>
</workbook>
</file>

<file path=xl/calcChain.xml><?xml version="1.0" encoding="utf-8"?>
<calcChain xmlns="http://schemas.openxmlformats.org/spreadsheetml/2006/main">
  <c r="J48" i="4" l="1"/>
  <c r="K48" i="4" s="1"/>
  <c r="H48" i="4"/>
  <c r="I48" i="4" s="1"/>
  <c r="F48" i="4"/>
  <c r="G48" i="4" s="1"/>
  <c r="D48" i="4"/>
  <c r="E48" i="4" s="1"/>
  <c r="B48" i="4"/>
  <c r="C48" i="4" s="1"/>
  <c r="C44" i="4"/>
  <c r="C43" i="4"/>
  <c r="C42" i="4"/>
  <c r="C41" i="4"/>
  <c r="C40" i="4"/>
  <c r="C39" i="4"/>
  <c r="C38" i="4"/>
  <c r="C37" i="4"/>
  <c r="C36" i="4"/>
  <c r="D36" i="4"/>
  <c r="D37" i="4"/>
  <c r="D38" i="4"/>
  <c r="E38" i="4" s="1"/>
  <c r="D39" i="4"/>
  <c r="D40" i="4"/>
  <c r="E40" i="4" s="1"/>
  <c r="D41" i="4"/>
  <c r="D42" i="4"/>
  <c r="E42" i="4" s="1"/>
  <c r="D43" i="4"/>
  <c r="D44" i="4"/>
  <c r="E44" i="4" s="1"/>
  <c r="D35" i="4"/>
  <c r="E35" i="4" s="1"/>
  <c r="I3" i="3"/>
  <c r="G4" i="3"/>
  <c r="I18" i="3"/>
  <c r="I19" i="3"/>
  <c r="I20" i="3"/>
  <c r="I21" i="3"/>
  <c r="I22" i="3"/>
  <c r="I23" i="3"/>
  <c r="I24" i="3"/>
  <c r="I25" i="3"/>
  <c r="I26" i="3"/>
  <c r="I27" i="3"/>
  <c r="I28" i="3"/>
  <c r="I29" i="3"/>
  <c r="I17" i="3"/>
  <c r="K18" i="3"/>
  <c r="K17" i="3"/>
  <c r="F4" i="3"/>
  <c r="F5" i="3"/>
  <c r="F6" i="3"/>
  <c r="F7" i="3"/>
  <c r="F8" i="3"/>
  <c r="F9" i="3"/>
  <c r="F10" i="3"/>
  <c r="F11" i="3"/>
  <c r="F12" i="3"/>
  <c r="F3" i="3"/>
  <c r="E4" i="3"/>
  <c r="E5" i="3"/>
  <c r="E6" i="3"/>
  <c r="E7" i="3"/>
  <c r="E8" i="3"/>
  <c r="E9" i="3"/>
  <c r="E10" i="3"/>
  <c r="E11" i="3"/>
  <c r="E12" i="3"/>
  <c r="E3" i="3"/>
  <c r="C4" i="3"/>
  <c r="C5" i="3"/>
  <c r="C6" i="3"/>
  <c r="C7" i="3"/>
  <c r="C8" i="3"/>
  <c r="C9" i="3"/>
  <c r="C10" i="3"/>
  <c r="C11" i="3"/>
  <c r="C12" i="3"/>
  <c r="C3" i="3"/>
  <c r="B7" i="3"/>
  <c r="B8" i="3"/>
  <c r="B9" i="3"/>
  <c r="B10" i="3"/>
  <c r="B11" i="3"/>
  <c r="B12" i="3"/>
  <c r="K29" i="3"/>
  <c r="F29" i="3"/>
  <c r="E29" i="3"/>
  <c r="B29" i="3"/>
  <c r="K28" i="3"/>
  <c r="F28" i="3"/>
  <c r="E28" i="3"/>
  <c r="B28" i="3"/>
  <c r="L28" i="3" s="1"/>
  <c r="K27" i="3"/>
  <c r="F27" i="3"/>
  <c r="E27" i="3"/>
  <c r="B27" i="3"/>
  <c r="K26" i="3"/>
  <c r="F26" i="3"/>
  <c r="E26" i="3"/>
  <c r="B26" i="3"/>
  <c r="L26" i="3" s="1"/>
  <c r="K25" i="3"/>
  <c r="F25" i="3"/>
  <c r="E25" i="3"/>
  <c r="B25" i="3"/>
  <c r="K24" i="3"/>
  <c r="F24" i="3"/>
  <c r="E24" i="3"/>
  <c r="B24" i="3"/>
  <c r="L24" i="3" s="1"/>
  <c r="K23" i="3"/>
  <c r="F23" i="3"/>
  <c r="E23" i="3"/>
  <c r="B23" i="3"/>
  <c r="K22" i="3"/>
  <c r="F22" i="3"/>
  <c r="E22" i="3"/>
  <c r="B22" i="3"/>
  <c r="L22" i="3" s="1"/>
  <c r="K21" i="3"/>
  <c r="F21" i="3"/>
  <c r="E21" i="3"/>
  <c r="B21" i="3"/>
  <c r="K20" i="3"/>
  <c r="F20" i="3"/>
  <c r="E20" i="3"/>
  <c r="B20" i="3"/>
  <c r="L20" i="3" s="1"/>
  <c r="K19" i="3"/>
  <c r="F19" i="3"/>
  <c r="E19" i="3"/>
  <c r="B19" i="3"/>
  <c r="F18" i="3"/>
  <c r="E18" i="3"/>
  <c r="B18" i="3"/>
  <c r="L18" i="3" s="1"/>
  <c r="F17" i="3"/>
  <c r="E17" i="3"/>
  <c r="B17" i="3"/>
  <c r="L17" i="3" s="1"/>
  <c r="I12" i="3"/>
  <c r="G12" i="3"/>
  <c r="D12" i="3"/>
  <c r="I11" i="3"/>
  <c r="G11" i="3"/>
  <c r="D11" i="3"/>
  <c r="I10" i="3"/>
  <c r="G10" i="3"/>
  <c r="D10" i="3"/>
  <c r="I9" i="3"/>
  <c r="G9" i="3"/>
  <c r="D9" i="3"/>
  <c r="I8" i="3"/>
  <c r="G8" i="3"/>
  <c r="D8" i="3"/>
  <c r="I7" i="3"/>
  <c r="G7" i="3"/>
  <c r="D7" i="3"/>
  <c r="I6" i="3"/>
  <c r="G6" i="3"/>
  <c r="D6" i="3"/>
  <c r="I5" i="3"/>
  <c r="G5" i="3"/>
  <c r="D5" i="3"/>
  <c r="I4" i="3"/>
  <c r="D4" i="3"/>
  <c r="G3" i="3"/>
  <c r="D3" i="3"/>
  <c r="F21" i="2"/>
  <c r="F22" i="2"/>
  <c r="F23" i="2"/>
  <c r="F24" i="2"/>
  <c r="L24" i="2" s="1"/>
  <c r="F25" i="2"/>
  <c r="F26" i="2"/>
  <c r="L26" i="2" s="1"/>
  <c r="F27" i="2"/>
  <c r="F28" i="2"/>
  <c r="L28" i="2" s="1"/>
  <c r="F29" i="2"/>
  <c r="F30" i="2"/>
  <c r="L30" i="2" s="1"/>
  <c r="F31" i="2"/>
  <c r="F32" i="2"/>
  <c r="L32" i="2" s="1"/>
  <c r="F20" i="2"/>
  <c r="E21" i="2"/>
  <c r="I21" i="2" s="1"/>
  <c r="E22" i="2"/>
  <c r="E23" i="2"/>
  <c r="E24" i="2"/>
  <c r="E25" i="2"/>
  <c r="E26" i="2"/>
  <c r="E27" i="2"/>
  <c r="E28" i="2"/>
  <c r="E29" i="2"/>
  <c r="E30" i="2"/>
  <c r="E31" i="2"/>
  <c r="E32" i="2"/>
  <c r="E20" i="2"/>
  <c r="L20" i="2" s="1"/>
  <c r="A21" i="2"/>
  <c r="A22" i="2"/>
  <c r="A23" i="2"/>
  <c r="A24" i="2"/>
  <c r="A25" i="2"/>
  <c r="A26" i="2"/>
  <c r="A27" i="2"/>
  <c r="A28" i="2"/>
  <c r="A29" i="2"/>
  <c r="A30" i="2"/>
  <c r="A31" i="2"/>
  <c r="A32" i="2"/>
  <c r="A20" i="2"/>
  <c r="D4" i="2"/>
  <c r="D5" i="2"/>
  <c r="D6" i="2"/>
  <c r="D7" i="2"/>
  <c r="D8" i="2"/>
  <c r="D9" i="2"/>
  <c r="D10" i="2"/>
  <c r="D11" i="2"/>
  <c r="D12" i="2"/>
  <c r="D13" i="2"/>
  <c r="D14" i="2"/>
  <c r="D15" i="2"/>
  <c r="D3" i="2"/>
  <c r="J20" i="2"/>
  <c r="K20" i="2"/>
  <c r="J21" i="2"/>
  <c r="K21" i="2"/>
  <c r="L21" i="2"/>
  <c r="I6" i="2"/>
  <c r="J6" i="2" s="1"/>
  <c r="I7" i="2"/>
  <c r="I8" i="2"/>
  <c r="J8" i="2" s="1"/>
  <c r="I9" i="2"/>
  <c r="I10" i="2"/>
  <c r="J10" i="2" s="1"/>
  <c r="I11" i="2"/>
  <c r="I12" i="2"/>
  <c r="J12" i="2" s="1"/>
  <c r="I13" i="2"/>
  <c r="I14" i="2"/>
  <c r="J14" i="2" s="1"/>
  <c r="I15" i="2"/>
  <c r="I3" i="2"/>
  <c r="J3" i="2" s="1"/>
  <c r="I4" i="2"/>
  <c r="I5" i="2"/>
  <c r="J5" i="2" s="1"/>
  <c r="G3" i="2"/>
  <c r="K3" i="2"/>
  <c r="G4" i="2"/>
  <c r="H4" i="2"/>
  <c r="J4" i="2"/>
  <c r="K25" i="2"/>
  <c r="K27" i="2"/>
  <c r="K29" i="2"/>
  <c r="K31" i="2"/>
  <c r="K22" i="2"/>
  <c r="K23" i="2"/>
  <c r="L23" i="2"/>
  <c r="L25" i="2"/>
  <c r="L27" i="2"/>
  <c r="L29" i="2"/>
  <c r="L31" i="2"/>
  <c r="L22" i="2"/>
  <c r="J32" i="2"/>
  <c r="J31" i="2"/>
  <c r="J30" i="2"/>
  <c r="J29" i="2"/>
  <c r="J28" i="2"/>
  <c r="J27" i="2"/>
  <c r="J26" i="2"/>
  <c r="J25" i="2"/>
  <c r="J24" i="2"/>
  <c r="J23" i="2"/>
  <c r="J22" i="2"/>
  <c r="J7" i="2"/>
  <c r="J9" i="2"/>
  <c r="J11" i="2"/>
  <c r="J13" i="2"/>
  <c r="J15" i="2"/>
  <c r="G12" i="2"/>
  <c r="H12" i="2" s="1"/>
  <c r="L12" i="2" s="1"/>
  <c r="G13" i="2"/>
  <c r="H13" i="2" s="1"/>
  <c r="L13" i="2" s="1"/>
  <c r="G14" i="2"/>
  <c r="H14" i="2" s="1"/>
  <c r="L14" i="2" s="1"/>
  <c r="G15" i="2"/>
  <c r="K15" i="2" s="1"/>
  <c r="H15" i="2"/>
  <c r="L15" i="2" s="1"/>
  <c r="G6" i="2"/>
  <c r="K6" i="2" s="1"/>
  <c r="H6" i="2"/>
  <c r="L6" i="2" s="1"/>
  <c r="G7" i="2"/>
  <c r="K7" i="2" s="1"/>
  <c r="H7" i="2"/>
  <c r="L7" i="2" s="1"/>
  <c r="G8" i="2"/>
  <c r="K8" i="2" s="1"/>
  <c r="H8" i="2"/>
  <c r="L8" i="2" s="1"/>
  <c r="G9" i="2"/>
  <c r="K9" i="2" s="1"/>
  <c r="H9" i="2"/>
  <c r="L9" i="2" s="1"/>
  <c r="G10" i="2"/>
  <c r="K10" i="2" s="1"/>
  <c r="H10" i="2"/>
  <c r="L10" i="2" s="1"/>
  <c r="G11" i="2"/>
  <c r="K11" i="2" s="1"/>
  <c r="H11" i="2"/>
  <c r="L11" i="2" s="1"/>
  <c r="G5" i="2"/>
  <c r="K5" i="2" s="1"/>
  <c r="H8" i="1"/>
  <c r="I8" i="1" s="1"/>
  <c r="H6" i="1"/>
  <c r="G6" i="1"/>
  <c r="I6" i="1" s="1"/>
  <c r="G5" i="1"/>
  <c r="H4" i="1"/>
  <c r="I4" i="1" s="1"/>
  <c r="G2" i="1"/>
  <c r="B5" i="1"/>
  <c r="B3" i="1"/>
  <c r="H7" i="1"/>
  <c r="I7" i="1" s="1"/>
  <c r="H5" i="1"/>
  <c r="H3" i="1"/>
  <c r="I3" i="1" s="1"/>
  <c r="H2" i="1"/>
  <c r="C6" i="1"/>
  <c r="D6" i="1" s="1"/>
  <c r="C5" i="1"/>
  <c r="C4" i="1"/>
  <c r="D4" i="1" s="1"/>
  <c r="C3" i="1"/>
  <c r="C2" i="1"/>
  <c r="D2" i="1" s="1"/>
  <c r="E36" i="4" l="1"/>
  <c r="I20" i="2"/>
  <c r="L48" i="4"/>
  <c r="A29" i="4" s="1"/>
  <c r="E43" i="4"/>
  <c r="E41" i="4"/>
  <c r="A26" i="4" s="1"/>
  <c r="E39" i="4"/>
  <c r="E37" i="4"/>
  <c r="A22" i="4" s="1"/>
  <c r="M29" i="3"/>
  <c r="K14" i="2"/>
  <c r="K12" i="2"/>
  <c r="K13" i="2"/>
  <c r="H3" i="2"/>
  <c r="L3" i="2" s="1"/>
  <c r="K4" i="2"/>
  <c r="M21" i="2"/>
  <c r="M20" i="2"/>
  <c r="H4" i="3"/>
  <c r="N4" i="3" s="1"/>
  <c r="J4" i="3"/>
  <c r="H6" i="3"/>
  <c r="N6" i="3" s="1"/>
  <c r="J6" i="3"/>
  <c r="H8" i="3"/>
  <c r="N8" i="3" s="1"/>
  <c r="J8" i="3"/>
  <c r="H10" i="3"/>
  <c r="N10" i="3" s="1"/>
  <c r="J10" i="3"/>
  <c r="H12" i="3"/>
  <c r="N12" i="3" s="1"/>
  <c r="J12" i="3"/>
  <c r="L19" i="3"/>
  <c r="L21" i="3"/>
  <c r="L23" i="3"/>
  <c r="L25" i="3"/>
  <c r="L27" i="3"/>
  <c r="L29" i="3"/>
  <c r="J5" i="3"/>
  <c r="J7" i="3"/>
  <c r="J9" i="3"/>
  <c r="J11" i="3"/>
  <c r="M25" i="3"/>
  <c r="M26" i="3"/>
  <c r="M27" i="3"/>
  <c r="M17" i="3"/>
  <c r="M19" i="3"/>
  <c r="M20" i="3"/>
  <c r="M21" i="3"/>
  <c r="M22" i="3"/>
  <c r="M23" i="3"/>
  <c r="M24" i="3"/>
  <c r="M28" i="3"/>
  <c r="K3" i="3"/>
  <c r="K5" i="3"/>
  <c r="K7" i="3"/>
  <c r="K9" i="3"/>
  <c r="K11" i="3"/>
  <c r="N18" i="3"/>
  <c r="O4" i="3" s="1"/>
  <c r="J17" i="3"/>
  <c r="J28" i="3"/>
  <c r="J26" i="3"/>
  <c r="J24" i="3"/>
  <c r="J22" i="3"/>
  <c r="J20" i="3"/>
  <c r="J18" i="3"/>
  <c r="N17" i="3"/>
  <c r="N28" i="3"/>
  <c r="N26" i="3"/>
  <c r="O12" i="3" s="1"/>
  <c r="N24" i="3"/>
  <c r="N22" i="3"/>
  <c r="O8" i="3" s="1"/>
  <c r="N20" i="3"/>
  <c r="M18" i="3"/>
  <c r="J29" i="3"/>
  <c r="J27" i="3"/>
  <c r="J25" i="3"/>
  <c r="J23" i="3"/>
  <c r="J21" i="3"/>
  <c r="J19" i="3"/>
  <c r="N29" i="3"/>
  <c r="N27" i="3"/>
  <c r="N25" i="3"/>
  <c r="N23" i="3"/>
  <c r="N21" i="3"/>
  <c r="N19" i="3"/>
  <c r="J3" i="3"/>
  <c r="H3" i="3"/>
  <c r="N3" i="3" s="1"/>
  <c r="O3" i="3" s="1"/>
  <c r="K4" i="3"/>
  <c r="H5" i="3"/>
  <c r="N5" i="3" s="1"/>
  <c r="O5" i="3" s="1"/>
  <c r="K6" i="3"/>
  <c r="H7" i="3"/>
  <c r="N7" i="3" s="1"/>
  <c r="K8" i="3"/>
  <c r="H9" i="3"/>
  <c r="N9" i="3" s="1"/>
  <c r="O9" i="3" s="1"/>
  <c r="K10" i="3"/>
  <c r="H11" i="3"/>
  <c r="N11" i="3" s="1"/>
  <c r="O11" i="3" s="1"/>
  <c r="K12" i="3"/>
  <c r="L4" i="2"/>
  <c r="M32" i="2"/>
  <c r="M30" i="2"/>
  <c r="M28" i="2"/>
  <c r="M26" i="2"/>
  <c r="M24" i="2"/>
  <c r="M22" i="2"/>
  <c r="M31" i="2"/>
  <c r="M29" i="2"/>
  <c r="M27" i="2"/>
  <c r="M25" i="2"/>
  <c r="M23" i="2"/>
  <c r="K32" i="2"/>
  <c r="K30" i="2"/>
  <c r="K28" i="2"/>
  <c r="K26" i="2"/>
  <c r="K24" i="2"/>
  <c r="I22" i="2"/>
  <c r="I23" i="2"/>
  <c r="I24" i="2"/>
  <c r="I25" i="2"/>
  <c r="I26" i="2"/>
  <c r="I27" i="2"/>
  <c r="I28" i="2"/>
  <c r="I29" i="2"/>
  <c r="I30" i="2"/>
  <c r="I31" i="2"/>
  <c r="I32" i="2"/>
  <c r="H5" i="2"/>
  <c r="L5" i="2" s="1"/>
  <c r="D3" i="1"/>
  <c r="I2" i="1"/>
  <c r="I5" i="1"/>
  <c r="D5" i="1"/>
  <c r="D7" i="1" s="1"/>
  <c r="G9" i="1"/>
  <c r="B7" i="1"/>
  <c r="A20" i="4" l="1"/>
  <c r="A24" i="4"/>
  <c r="A28" i="4"/>
  <c r="A21" i="4"/>
  <c r="A25" i="4"/>
  <c r="F36" i="4"/>
  <c r="F38" i="4"/>
  <c r="F40" i="4"/>
  <c r="F42" i="4"/>
  <c r="F44" i="4"/>
  <c r="F37" i="4"/>
  <c r="F39" i="4"/>
  <c r="F41" i="4"/>
  <c r="F43" i="4"/>
  <c r="F35" i="4"/>
  <c r="A23" i="4"/>
  <c r="A27" i="4"/>
  <c r="O6" i="3"/>
  <c r="O10" i="3"/>
  <c r="O7" i="3"/>
  <c r="I9" i="1"/>
  <c r="L4" i="1" s="1"/>
</calcChain>
</file>

<file path=xl/comments1.xml><?xml version="1.0" encoding="utf-8"?>
<comments xmlns="http://schemas.openxmlformats.org/spreadsheetml/2006/main">
  <authors>
    <author>Niklas Fogdestam</author>
  </authors>
  <commentList>
    <comment ref="P18" authorId="0">
      <text>
        <r>
          <rPr>
            <b/>
            <sz val="8"/>
            <color indexed="81"/>
            <rFont val="Tahoma"/>
            <family val="2"/>
          </rPr>
          <t>Niklas Fogdestam:</t>
        </r>
        <r>
          <rPr>
            <sz val="8"/>
            <color indexed="81"/>
            <rFont val="Tahoma"/>
            <family val="2"/>
          </rPr>
          <t xml:space="preserve">
Ofta har man 4 band på en skotare och band + kedja på en skördare men de gånger man har "rena" hjul sätter man noll i tidstutan.</t>
        </r>
      </text>
    </comment>
  </commentList>
</comments>
</file>

<file path=xl/sharedStrings.xml><?xml version="1.0" encoding="utf-8"?>
<sst xmlns="http://schemas.openxmlformats.org/spreadsheetml/2006/main" count="177" uniqueCount="89">
  <si>
    <t>Hjula</t>
  </si>
  <si>
    <t>Band av</t>
  </si>
  <si>
    <t>Band på</t>
  </si>
  <si>
    <t>Hämta bil</t>
  </si>
  <si>
    <t>Tid</t>
  </si>
  <si>
    <t>Timpeng</t>
  </si>
  <si>
    <t>Summa</t>
  </si>
  <si>
    <t>Traila</t>
  </si>
  <si>
    <t>Framk</t>
  </si>
  <si>
    <t>Övrigt</t>
  </si>
  <si>
    <t xml:space="preserve">Timers </t>
  </si>
  <si>
    <t>Timers</t>
  </si>
  <si>
    <t>Flyttavst</t>
  </si>
  <si>
    <t>Framkavst</t>
  </si>
  <si>
    <t>Diff</t>
  </si>
  <si>
    <t>Lasta T</t>
  </si>
  <si>
    <t>Lasta M</t>
  </si>
  <si>
    <t>Trp T</t>
  </si>
  <si>
    <t>Trp M</t>
  </si>
  <si>
    <t>Lossa T</t>
  </si>
  <si>
    <t>Lossa M</t>
  </si>
  <si>
    <t>Kedja av</t>
  </si>
  <si>
    <t>Kedja på</t>
  </si>
  <si>
    <t>TotTid</t>
  </si>
  <si>
    <t>TimK</t>
  </si>
  <si>
    <t>Fast K</t>
  </si>
  <si>
    <t>Rörl K</t>
  </si>
  <si>
    <t>TimK T</t>
  </si>
  <si>
    <t>Framkör</t>
  </si>
  <si>
    <t>Framkörning</t>
  </si>
  <si>
    <t>K tot</t>
  </si>
  <si>
    <t>TimK Trailer</t>
  </si>
  <si>
    <t>TimK Maskin</t>
  </si>
  <si>
    <t>Hastighet Trailer</t>
  </si>
  <si>
    <t>Hastighet Maskin</t>
  </si>
  <si>
    <t>kr/h</t>
  </si>
  <si>
    <t>km</t>
  </si>
  <si>
    <t>km/h</t>
  </si>
  <si>
    <t>Ta av band</t>
  </si>
  <si>
    <t>Sätta på band</t>
  </si>
  <si>
    <t>Ta av kedja</t>
  </si>
  <si>
    <t>Sätta på kedja</t>
  </si>
  <si>
    <t>min</t>
  </si>
  <si>
    <t>Vänta på trailer</t>
  </si>
  <si>
    <t>Vänta T</t>
  </si>
  <si>
    <t>Förslag</t>
  </si>
  <si>
    <t>1100/700</t>
  </si>
  <si>
    <t>Mata in egna värden här:</t>
  </si>
  <si>
    <t>Skota</t>
  </si>
  <si>
    <t>TerrTrpAvst</t>
  </si>
  <si>
    <t>Tillägg</t>
  </si>
  <si>
    <t>Extra ers/100 m</t>
  </si>
  <si>
    <t>antal m³fub</t>
  </si>
  <si>
    <t>m³fub</t>
  </si>
  <si>
    <t>Brobygge</t>
  </si>
  <si>
    <t>Skotning</t>
  </si>
  <si>
    <t>Skördartid</t>
  </si>
  <si>
    <t>Skördarkostnad</t>
  </si>
  <si>
    <t>Skotartid</t>
  </si>
  <si>
    <t>Skotarkostnad</t>
  </si>
  <si>
    <t>VolTimmer</t>
  </si>
  <si>
    <t>VolMav</t>
  </si>
  <si>
    <t>VolGrot</t>
  </si>
  <si>
    <t>Ktimmer</t>
  </si>
  <si>
    <t>Kmav</t>
  </si>
  <si>
    <t>K Grot</t>
  </si>
  <si>
    <t>Total K</t>
  </si>
  <si>
    <t>Du sparar</t>
  </si>
  <si>
    <t>Ersättning/100 m</t>
  </si>
  <si>
    <t>Kr</t>
  </si>
  <si>
    <t>Volym</t>
  </si>
  <si>
    <t>Skördarens tid</t>
  </si>
  <si>
    <t>Volym timmer</t>
  </si>
  <si>
    <t>Volym massaved</t>
  </si>
  <si>
    <t>Volym GROT</t>
  </si>
  <si>
    <t>kr/m³fub</t>
  </si>
  <si>
    <t>Pris timmer</t>
  </si>
  <si>
    <t>Pris MAV</t>
  </si>
  <si>
    <t>Pris Grot</t>
  </si>
  <si>
    <t>m³s</t>
  </si>
  <si>
    <t>kr/m³s</t>
  </si>
  <si>
    <t>meter</t>
  </si>
  <si>
    <t>Brokostnad</t>
  </si>
  <si>
    <t>Extra ersättning</t>
  </si>
  <si>
    <t>G15H</t>
  </si>
  <si>
    <t>Fyll i här</t>
  </si>
  <si>
    <t>Skotarens tid</t>
  </si>
  <si>
    <t>Niklas Fogdestam 2011</t>
  </si>
  <si>
    <t>med bro jämfört med att skota: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</si>
</sst>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5A5A5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5" fillId="8" borderId="3" applyNumberFormat="0" applyAlignment="0" applyProtection="0"/>
    <xf numFmtId="0" fontId="9" fillId="9" borderId="0" applyNumberFormat="0" applyBorder="0" applyAlignment="0" applyProtection="0"/>
  </cellStyleXfs>
  <cellXfs count="28">
    <xf numFmtId="0" fontId="0" fillId="0" borderId="0" xfId="0"/>
    <xf numFmtId="0" fontId="1" fillId="2" borderId="0" xfId="1"/>
    <xf numFmtId="0" fontId="3" fillId="0" borderId="0" xfId="0" applyFont="1"/>
    <xf numFmtId="0" fontId="0" fillId="0" borderId="2" xfId="0" applyBorder="1"/>
    <xf numFmtId="2" fontId="0" fillId="0" borderId="2" xfId="0" applyNumberFormat="1" applyBorder="1"/>
    <xf numFmtId="1" fontId="0" fillId="0" borderId="2" xfId="0" applyNumberFormat="1" applyBorder="1"/>
    <xf numFmtId="0" fontId="0" fillId="5" borderId="2" xfId="0" applyFill="1" applyBorder="1"/>
    <xf numFmtId="0" fontId="0" fillId="0" borderId="2" xfId="0" applyFill="1" applyBorder="1"/>
    <xf numFmtId="0" fontId="4" fillId="6" borderId="2" xfId="0" applyFont="1" applyFill="1" applyBorder="1"/>
    <xf numFmtId="0" fontId="3" fillId="7" borderId="0" xfId="0" applyFont="1" applyFill="1"/>
    <xf numFmtId="0" fontId="3" fillId="4" borderId="0" xfId="0" applyFont="1" applyFill="1"/>
    <xf numFmtId="0" fontId="2" fillId="3" borderId="1" xfId="2"/>
    <xf numFmtId="0" fontId="2" fillId="3" borderId="4" xfId="2" applyBorder="1"/>
    <xf numFmtId="0" fontId="0" fillId="0" borderId="0" xfId="0" applyBorder="1"/>
    <xf numFmtId="0" fontId="5" fillId="8" borderId="2" xfId="3" applyBorder="1"/>
    <xf numFmtId="1" fontId="5" fillId="8" borderId="2" xfId="3" applyNumberFormat="1" applyBorder="1"/>
    <xf numFmtId="0" fontId="0" fillId="0" borderId="0" xfId="0" applyFill="1"/>
    <xf numFmtId="0" fontId="3" fillId="6" borderId="0" xfId="0" applyFont="1" applyFill="1"/>
    <xf numFmtId="0" fontId="3" fillId="6" borderId="0" xfId="0" applyFont="1" applyFill="1" applyAlignment="1">
      <alignment horizontal="center"/>
    </xf>
    <xf numFmtId="0" fontId="10" fillId="6" borderId="2" xfId="4" applyFont="1" applyFill="1" applyBorder="1"/>
    <xf numFmtId="0" fontId="10" fillId="6" borderId="2" xfId="4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0" xfId="0" applyFont="1" applyFill="1" applyBorder="1"/>
    <xf numFmtId="0" fontId="3" fillId="6" borderId="0" xfId="0" applyFont="1" applyFill="1" applyBorder="1" applyAlignment="1">
      <alignment horizontal="center"/>
    </xf>
    <xf numFmtId="0" fontId="11" fillId="6" borderId="0" xfId="0" applyFont="1" applyFill="1"/>
    <xf numFmtId="0" fontId="0" fillId="0" borderId="0" xfId="0" applyProtection="1">
      <protection hidden="1"/>
    </xf>
    <xf numFmtId="0" fontId="6" fillId="0" borderId="2" xfId="0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</cellXfs>
  <cellStyles count="5">
    <cellStyle name="Bad" xfId="1" builtinId="27"/>
    <cellStyle name="Calculation" xfId="2" builtinId="22"/>
    <cellStyle name="Check Cell" xfId="3" builtinId="23"/>
    <cellStyle name="Good" xfId="4" builtinId="26"/>
    <cellStyle name="Normal" xfId="0" builtinId="0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Flyttkostnad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'0,25_0,75'!$A$1</c:f>
              <c:strCache>
                <c:ptCount val="1"/>
                <c:pt idx="0">
                  <c:v>Hjula</c:v>
                </c:pt>
              </c:strCache>
            </c:strRef>
          </c:tx>
          <c:marker>
            <c:symbol val="none"/>
          </c:marker>
          <c:cat>
            <c:numRef>
              <c:f>'0,25_0,75'!$A$3:$A$15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</c:numCache>
            </c:numRef>
          </c:cat>
          <c:val>
            <c:numRef>
              <c:f>'0,25_0,75'!$L$3:$L$15</c:f>
              <c:numCache>
                <c:formatCode>0</c:formatCode>
                <c:ptCount val="13"/>
                <c:pt idx="0">
                  <c:v>1359.9019607843136</c:v>
                </c:pt>
                <c:pt idx="1">
                  <c:v>1479.7058823529414</c:v>
                </c:pt>
                <c:pt idx="2">
                  <c:v>1599.5098039215684</c:v>
                </c:pt>
                <c:pt idx="3">
                  <c:v>1899.0196078431375</c:v>
                </c:pt>
                <c:pt idx="4">
                  <c:v>2198.5294117647059</c:v>
                </c:pt>
                <c:pt idx="5">
                  <c:v>2498.0392156862745</c:v>
                </c:pt>
                <c:pt idx="6">
                  <c:v>2797.5490196078431</c:v>
                </c:pt>
                <c:pt idx="7">
                  <c:v>3097.0588235294117</c:v>
                </c:pt>
                <c:pt idx="8">
                  <c:v>3396.5686274509803</c:v>
                </c:pt>
                <c:pt idx="9">
                  <c:v>3696.0784313725489</c:v>
                </c:pt>
                <c:pt idx="10">
                  <c:v>3995.5882352941171</c:v>
                </c:pt>
                <c:pt idx="11">
                  <c:v>4295.0980392156862</c:v>
                </c:pt>
                <c:pt idx="12">
                  <c:v>4594.6078431372543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'0,25_0,75'!$A$18</c:f>
              <c:strCache>
                <c:ptCount val="1"/>
                <c:pt idx="0">
                  <c:v>Traila</c:v>
                </c:pt>
              </c:strCache>
            </c:strRef>
          </c:tx>
          <c:marker>
            <c:symbol val="none"/>
          </c:marker>
          <c:cat>
            <c:numRef>
              <c:f>'0,25_0,75'!$A$3:$A$15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</c:numCache>
            </c:numRef>
          </c:cat>
          <c:val>
            <c:numRef>
              <c:f>'0,25_0,75'!$M$20:$M$32</c:f>
              <c:numCache>
                <c:formatCode>0</c:formatCode>
                <c:ptCount val="13"/>
                <c:pt idx="0">
                  <c:v>1742.8571428571429</c:v>
                </c:pt>
                <c:pt idx="1">
                  <c:v>1782.1428571428573</c:v>
                </c:pt>
                <c:pt idx="2">
                  <c:v>1821.4285714285713</c:v>
                </c:pt>
                <c:pt idx="3">
                  <c:v>1919.6428571428569</c:v>
                </c:pt>
                <c:pt idx="4">
                  <c:v>2017.8571428571427</c:v>
                </c:pt>
                <c:pt idx="5">
                  <c:v>2116.0714285714284</c:v>
                </c:pt>
                <c:pt idx="6">
                  <c:v>2214.2857142857142</c:v>
                </c:pt>
                <c:pt idx="7">
                  <c:v>2312.5</c:v>
                </c:pt>
                <c:pt idx="8">
                  <c:v>2410.7142857142862</c:v>
                </c:pt>
                <c:pt idx="9">
                  <c:v>2508.9285714285716</c:v>
                </c:pt>
                <c:pt idx="10">
                  <c:v>2607.1428571428573</c:v>
                </c:pt>
                <c:pt idx="11">
                  <c:v>2705.3571428571427</c:v>
                </c:pt>
                <c:pt idx="12">
                  <c:v>2803.5714285714284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87490560"/>
        <c:axId val="87492480"/>
      </c:lineChart>
      <c:catAx>
        <c:axId val="8749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Kilometer</a:t>
                </a:r>
                <a:r>
                  <a:rPr lang="en-US" baseline="0"/>
                  <a:t>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1567394641707522"/>
              <c:y val="0.910586080586080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87492480"/>
        <c:crosses val="autoZero"/>
        <c:auto val="1"/>
        <c:lblAlgn val="ctr"/>
        <c:lblOffset val="100"/>
        <c:noMultiLvlLbl val="0"/>
      </c:catAx>
      <c:valAx>
        <c:axId val="87492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Kronor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87490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Flyttkostnad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'0,25_0,75'!$A$1</c:f>
              <c:strCache>
                <c:ptCount val="1"/>
                <c:pt idx="0">
                  <c:v>Hjula</c:v>
                </c:pt>
              </c:strCache>
            </c:strRef>
          </c:tx>
          <c:marker>
            <c:symbol val="none"/>
          </c:marker>
          <c:xVal>
            <c:numRef>
              <c:f>'0,25_0,75'!$A$3:$A$15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</c:numCache>
            </c:numRef>
          </c:xVal>
          <c:yVal>
            <c:numRef>
              <c:f>Skarp!$N$3:$N$12</c:f>
              <c:numCache>
                <c:formatCode>0</c:formatCode>
                <c:ptCount val="10"/>
                <c:pt idx="0">
                  <c:v>8373.5294117647063</c:v>
                </c:pt>
                <c:pt idx="1">
                  <c:v>16313.725490196081</c:v>
                </c:pt>
                <c:pt idx="2">
                  <c:v>24253.921568627451</c:v>
                </c:pt>
                <c:pt idx="3">
                  <c:v>32194.117647058825</c:v>
                </c:pt>
                <c:pt idx="4">
                  <c:v>30600.980392156864</c:v>
                </c:pt>
                <c:pt idx="5">
                  <c:v>36591.176470588238</c:v>
                </c:pt>
                <c:pt idx="6">
                  <c:v>42581.372549019608</c:v>
                </c:pt>
                <c:pt idx="7">
                  <c:v>48571.568627450986</c:v>
                </c:pt>
                <c:pt idx="8">
                  <c:v>54561.76470588235</c:v>
                </c:pt>
                <c:pt idx="9">
                  <c:v>60551.960784313727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'0,25_0,75'!$A$18</c:f>
              <c:strCache>
                <c:ptCount val="1"/>
                <c:pt idx="0">
                  <c:v>Traila</c:v>
                </c:pt>
              </c:strCache>
            </c:strRef>
          </c:tx>
          <c:marker>
            <c:symbol val="none"/>
          </c:marker>
          <c:xVal>
            <c:numRef>
              <c:f>'0,25_0,75'!$A$3:$A$15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</c:numCache>
            </c:numRef>
          </c:xVal>
          <c:yVal>
            <c:numRef>
              <c:f>Skarp!$N$17:$N$29</c:f>
              <c:numCache>
                <c:formatCode>0</c:formatCode>
                <c:ptCount val="13"/>
                <c:pt idx="0">
                  <c:v>1518.75</c:v>
                </c:pt>
                <c:pt idx="1">
                  <c:v>1564.5833333333335</c:v>
                </c:pt>
                <c:pt idx="2">
                  <c:v>1610.4166666666665</c:v>
                </c:pt>
                <c:pt idx="3">
                  <c:v>1725</c:v>
                </c:pt>
                <c:pt idx="4">
                  <c:v>1839.5833333333333</c:v>
                </c:pt>
                <c:pt idx="5">
                  <c:v>1954.1666666666665</c:v>
                </c:pt>
                <c:pt idx="6">
                  <c:v>2068.75</c:v>
                </c:pt>
                <c:pt idx="7">
                  <c:v>2183.333333333333</c:v>
                </c:pt>
                <c:pt idx="8">
                  <c:v>2297.916666666667</c:v>
                </c:pt>
                <c:pt idx="9">
                  <c:v>2412.5</c:v>
                </c:pt>
                <c:pt idx="10">
                  <c:v>2527.083333333333</c:v>
                </c:pt>
                <c:pt idx="11">
                  <c:v>2641.666666666667</c:v>
                </c:pt>
                <c:pt idx="12">
                  <c:v>2756.25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058944"/>
        <c:axId val="117073408"/>
      </c:scatterChart>
      <c:valAx>
        <c:axId val="11705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Kilometer </a:t>
                </a:r>
              </a:p>
            </c:rich>
          </c:tx>
          <c:layout>
            <c:manualLayout>
              <c:xMode val="edge"/>
              <c:yMode val="edge"/>
              <c:x val="0.41567394641707522"/>
              <c:y val="0.910586080586080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17073408"/>
        <c:crosses val="autoZero"/>
        <c:crossBetween val="midCat"/>
      </c:valAx>
      <c:valAx>
        <c:axId val="117073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Kronor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170589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Skotnings- kontra brokostnad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Sheet2!$E$34</c:f>
              <c:strCache>
                <c:ptCount val="1"/>
                <c:pt idx="0">
                  <c:v>Extra ersättning</c:v>
                </c:pt>
              </c:strCache>
            </c:strRef>
          </c:tx>
          <c:marker>
            <c:symbol val="none"/>
          </c:marker>
          <c:cat>
            <c:numRef>
              <c:f>Sheet2!$B$35:$B$44</c:f>
              <c:numCache>
                <c:formatCode>General</c:formatCode>
                <c:ptCount val="1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</c:numCache>
            </c:numRef>
          </c:cat>
          <c:val>
            <c:numRef>
              <c:f>Sheet2!$E$35:$E$44</c:f>
              <c:numCache>
                <c:formatCode>General</c:formatCode>
                <c:ptCount val="10"/>
                <c:pt idx="0">
                  <c:v>0</c:v>
                </c:pt>
                <c:pt idx="1">
                  <c:v>1500</c:v>
                </c:pt>
                <c:pt idx="2">
                  <c:v>3000</c:v>
                </c:pt>
                <c:pt idx="3">
                  <c:v>4500</c:v>
                </c:pt>
                <c:pt idx="4">
                  <c:v>6000</c:v>
                </c:pt>
                <c:pt idx="5">
                  <c:v>7500</c:v>
                </c:pt>
                <c:pt idx="6">
                  <c:v>9000</c:v>
                </c:pt>
                <c:pt idx="7">
                  <c:v>10500</c:v>
                </c:pt>
                <c:pt idx="8">
                  <c:v>12000</c:v>
                </c:pt>
                <c:pt idx="9">
                  <c:v>13500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Sheet2!$F$34</c:f>
              <c:strCache>
                <c:ptCount val="1"/>
                <c:pt idx="0">
                  <c:v>Brokostnad</c:v>
                </c:pt>
              </c:strCache>
            </c:strRef>
          </c:tx>
          <c:marker>
            <c:symbol val="none"/>
          </c:marker>
          <c:val>
            <c:numRef>
              <c:f>Sheet2!$F$35:$F$44</c:f>
              <c:numCache>
                <c:formatCode>General</c:formatCode>
                <c:ptCount val="10"/>
                <c:pt idx="0">
                  <c:v>4025</c:v>
                </c:pt>
                <c:pt idx="1">
                  <c:v>4025</c:v>
                </c:pt>
                <c:pt idx="2">
                  <c:v>4025</c:v>
                </c:pt>
                <c:pt idx="3">
                  <c:v>4025</c:v>
                </c:pt>
                <c:pt idx="4">
                  <c:v>4025</c:v>
                </c:pt>
                <c:pt idx="5">
                  <c:v>4025</c:v>
                </c:pt>
                <c:pt idx="6">
                  <c:v>4025</c:v>
                </c:pt>
                <c:pt idx="7">
                  <c:v>4025</c:v>
                </c:pt>
                <c:pt idx="8">
                  <c:v>4025</c:v>
                </c:pt>
                <c:pt idx="9">
                  <c:v>4025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18208"/>
        <c:axId val="113394432"/>
      </c:lineChart>
      <c:catAx>
        <c:axId val="8751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3394432"/>
        <c:crosses val="autoZero"/>
        <c:auto val="1"/>
        <c:lblAlgn val="ctr"/>
        <c:lblOffset val="100"/>
        <c:noMultiLvlLbl val="0"/>
      </c:catAx>
      <c:valAx>
        <c:axId val="113394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Kronor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7518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 rotWithShape="1">
      <a:gsLst>
        <a:gs pos="0">
          <a:schemeClr val="accent3">
            <a:shade val="51000"/>
            <a:satMod val="130000"/>
          </a:schemeClr>
        </a:gs>
        <a:gs pos="80000">
          <a:schemeClr val="accent3">
            <a:shade val="93000"/>
            <a:satMod val="130000"/>
          </a:schemeClr>
        </a:gs>
        <a:gs pos="100000">
          <a:schemeClr val="accent3">
            <a:shade val="94000"/>
            <a:satMod val="135000"/>
          </a:schemeClr>
        </a:gs>
      </a:gsLst>
      <a:lin ang="16200000" scaled="0"/>
    </a:gra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1</xdr:row>
      <xdr:rowOff>133350</xdr:rowOff>
    </xdr:from>
    <xdr:to>
      <xdr:col>21</xdr:col>
      <xdr:colOff>352425</xdr:colOff>
      <xdr:row>19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209550</xdr:colOff>
      <xdr:row>1</xdr:row>
      <xdr:rowOff>9525</xdr:rowOff>
    </xdr:from>
    <xdr:to>
      <xdr:col>23</xdr:col>
      <xdr:colOff>504825</xdr:colOff>
      <xdr:row>15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175260</xdr:colOff>
      <xdr:row>1</xdr:row>
      <xdr:rowOff>3810</xdr:rowOff>
    </xdr:from>
    <xdr:to>
      <xdr:col>12</xdr:col>
      <xdr:colOff>594360</xdr:colOff>
      <xdr:row>17</xdr:row>
      <xdr:rowOff>167640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396240</xdr:colOff>
      <xdr:row>24</xdr:row>
      <xdr:rowOff>60960</xdr:rowOff>
    </xdr:from>
    <xdr:to>
      <xdr:col>13</xdr:col>
      <xdr:colOff>436880</xdr:colOff>
      <xdr:row>28</xdr:row>
      <xdr:rowOff>36830</xdr:rowOff>
    </xdr:to>
    <xdr:pic>
      <xdr:nvPicPr>
        <xdr:cNvPr id="4" name="Picture 3" descr="SkogF cmyk 100705.jp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82840" y="4495800"/>
          <a:ext cx="1259840" cy="707390"/>
        </a:xfrm>
        <a:prstGeom prst="rect">
          <a:avLst/>
        </a:prstGeom>
      </xdr:spPr>
    </xdr:pic>
    <xdr:clientData/>
  </xdr:twoCellAnchor>
  <xdr:twoCellAnchor>
    <xdr:from>
      <xdr:col>5</xdr:col>
      <xdr:colOff>358140</xdr:colOff>
      <xdr:row>18</xdr:row>
      <xdr:rowOff>182880</xdr:rowOff>
    </xdr:from>
    <xdr:to>
      <xdr:col>11</xdr:col>
      <xdr:colOff>236220</xdr:colOff>
      <xdr:row>28</xdr:row>
      <xdr:rowOff>182880</xdr:rowOff>
    </xdr:to>
    <xdr:sp macro="" textlink="">
      <xdr:nvSpPr>
        <xdr:cNvPr id="2" name="TextBox 1"/>
        <xdr:cNvSpPr txBox="1"/>
      </xdr:nvSpPr>
      <xdr:spPr>
        <a:xfrm>
          <a:off x="4076700" y="3474720"/>
          <a:ext cx="3246120" cy="190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900">
              <a:latin typeface="Garamond" pitchFamily="18" charset="0"/>
            </a:rPr>
            <a:t>Denna kalkyl hjälper dig att räkna ut vad det kostar att bygga en bro av träd på platsen med skördare och/eller skotare. Den kan också hjälpa</a:t>
          </a:r>
          <a:r>
            <a:rPr lang="sv-SE" sz="900" baseline="0">
              <a:latin typeface="Garamond" pitchFamily="18" charset="0"/>
            </a:rPr>
            <a:t> dig att se hur mycket extra det kostar att skota en viss volym en viss sträcka. I den vitmarkerade kolumnen uppe till vänster fyller du i de värden som gäller för ditt maskinlag. Är det någon siffra du inte vet eller känner dig osäker på kan du använda siffrorna i kolumnen "Förslag" (det är erfarenhetstal som grundar sig på 6 brobyggen runtom i Sverige under 2011). I raden "Ersättning/100 m" menas den ersättning entreprenören får för varje kubikmeter som transporteras längre än 100 meter. För transportavståndet 350 meter får man till exempel 6 kr/ m³fub (3+3 kr). I diagrammet kan du se vid vilket transportavstånd du tjänar på att bygga en bro. I tabellen nere till vänster kan du se skillnaden i antal kronor vid olika avstånd.</a:t>
          </a:r>
          <a:endParaRPr lang="sv-SE" sz="900">
            <a:latin typeface="Garamond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sqref="A1:XFD1048576"/>
    </sheetView>
  </sheetViews>
  <sheetFormatPr defaultRowHeight="14.4" x14ac:dyDescent="0.3"/>
  <sheetData>
    <row r="1" spans="1:12" x14ac:dyDescent="0.3">
      <c r="A1" s="2" t="s">
        <v>0</v>
      </c>
      <c r="B1" t="s">
        <v>4</v>
      </c>
      <c r="C1" t="s">
        <v>5</v>
      </c>
      <c r="D1" t="s">
        <v>6</v>
      </c>
      <c r="F1" s="2" t="s">
        <v>7</v>
      </c>
      <c r="G1" t="s">
        <v>4</v>
      </c>
      <c r="H1" t="s">
        <v>5</v>
      </c>
      <c r="I1" t="s">
        <v>6</v>
      </c>
    </row>
    <row r="2" spans="1:12" x14ac:dyDescent="0.3">
      <c r="A2" t="s">
        <v>1</v>
      </c>
      <c r="B2">
        <v>0.25</v>
      </c>
      <c r="C2">
        <f>B11</f>
        <v>1000</v>
      </c>
      <c r="D2">
        <f>B2*C2</f>
        <v>250</v>
      </c>
      <c r="F2" t="s">
        <v>8</v>
      </c>
      <c r="G2">
        <f>H12/80</f>
        <v>0.5</v>
      </c>
      <c r="H2">
        <f>H11</f>
        <v>725</v>
      </c>
      <c r="I2">
        <f>G2*H2</f>
        <v>362.5</v>
      </c>
    </row>
    <row r="3" spans="1:12" x14ac:dyDescent="0.3">
      <c r="A3" t="s">
        <v>0</v>
      </c>
      <c r="B3">
        <f>B12/20</f>
        <v>0.5</v>
      </c>
      <c r="C3">
        <f>B11</f>
        <v>1000</v>
      </c>
      <c r="D3">
        <f t="shared" ref="D3:D6" si="0">B3*C3</f>
        <v>500</v>
      </c>
      <c r="F3" t="s">
        <v>15</v>
      </c>
      <c r="G3">
        <v>0.25</v>
      </c>
      <c r="H3">
        <f>H11</f>
        <v>725</v>
      </c>
      <c r="I3">
        <f t="shared" ref="I3:I8" si="1">G3*H3</f>
        <v>181.25</v>
      </c>
    </row>
    <row r="4" spans="1:12" x14ac:dyDescent="0.3">
      <c r="A4" t="s">
        <v>2</v>
      </c>
      <c r="B4">
        <v>0.75</v>
      </c>
      <c r="C4">
        <f>B11</f>
        <v>1000</v>
      </c>
      <c r="D4">
        <f t="shared" si="0"/>
        <v>750</v>
      </c>
      <c r="F4" t="s">
        <v>16</v>
      </c>
      <c r="G4">
        <v>0.25</v>
      </c>
      <c r="H4">
        <f>B11</f>
        <v>1000</v>
      </c>
      <c r="I4">
        <f t="shared" si="1"/>
        <v>250</v>
      </c>
      <c r="K4" s="1" t="s">
        <v>14</v>
      </c>
      <c r="L4" s="1">
        <f>D7-I9</f>
        <v>392.70833333333326</v>
      </c>
    </row>
    <row r="5" spans="1:12" x14ac:dyDescent="0.3">
      <c r="A5" t="s">
        <v>3</v>
      </c>
      <c r="B5">
        <f>(B12*2)/60</f>
        <v>0.33333333333333331</v>
      </c>
      <c r="C5">
        <f>B11</f>
        <v>1000</v>
      </c>
      <c r="D5">
        <f t="shared" si="0"/>
        <v>333.33333333333331</v>
      </c>
      <c r="F5" t="s">
        <v>17</v>
      </c>
      <c r="G5">
        <f>B12/80</f>
        <v>0.125</v>
      </c>
      <c r="H5">
        <f>H11</f>
        <v>725</v>
      </c>
      <c r="I5">
        <f t="shared" si="1"/>
        <v>90.625</v>
      </c>
    </row>
    <row r="6" spans="1:12" x14ac:dyDescent="0.3">
      <c r="A6" t="s">
        <v>9</v>
      </c>
      <c r="B6">
        <v>0</v>
      </c>
      <c r="C6">
        <f>B11</f>
        <v>1000</v>
      </c>
      <c r="D6">
        <f t="shared" si="0"/>
        <v>0</v>
      </c>
      <c r="F6" t="s">
        <v>18</v>
      </c>
      <c r="G6">
        <f>B12/80</f>
        <v>0.125</v>
      </c>
      <c r="H6">
        <f>B11</f>
        <v>1000</v>
      </c>
      <c r="I6">
        <f t="shared" si="1"/>
        <v>125</v>
      </c>
    </row>
    <row r="7" spans="1:12" x14ac:dyDescent="0.3">
      <c r="A7" t="s">
        <v>6</v>
      </c>
      <c r="B7">
        <f>SUM(B2:B6)</f>
        <v>1.8333333333333333</v>
      </c>
      <c r="D7">
        <f t="shared" ref="D7" si="2">SUM(D2:D6)</f>
        <v>1833.3333333333333</v>
      </c>
      <c r="F7" t="s">
        <v>19</v>
      </c>
      <c r="G7">
        <v>0.25</v>
      </c>
      <c r="H7">
        <f>H11</f>
        <v>725</v>
      </c>
      <c r="I7">
        <f t="shared" si="1"/>
        <v>181.25</v>
      </c>
    </row>
    <row r="8" spans="1:12" x14ac:dyDescent="0.3">
      <c r="F8" t="s">
        <v>20</v>
      </c>
      <c r="G8">
        <v>0.25</v>
      </c>
      <c r="H8">
        <f>B11</f>
        <v>1000</v>
      </c>
      <c r="I8">
        <f t="shared" si="1"/>
        <v>250</v>
      </c>
    </row>
    <row r="9" spans="1:12" x14ac:dyDescent="0.3">
      <c r="F9" t="s">
        <v>6</v>
      </c>
      <c r="G9">
        <f>SUM(G2:G8)</f>
        <v>1.75</v>
      </c>
      <c r="I9">
        <f>SUM(I2:I8)</f>
        <v>1440.625</v>
      </c>
    </row>
    <row r="11" spans="1:12" x14ac:dyDescent="0.3">
      <c r="A11" t="s">
        <v>10</v>
      </c>
      <c r="B11">
        <v>1000</v>
      </c>
      <c r="G11" t="s">
        <v>11</v>
      </c>
      <c r="H11">
        <v>725</v>
      </c>
    </row>
    <row r="12" spans="1:12" x14ac:dyDescent="0.3">
      <c r="A12" t="s">
        <v>12</v>
      </c>
      <c r="B12">
        <v>10</v>
      </c>
      <c r="G12" t="s">
        <v>13</v>
      </c>
      <c r="H12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Q25" sqref="Q25"/>
    </sheetView>
  </sheetViews>
  <sheetFormatPr defaultRowHeight="14.4" x14ac:dyDescent="0.3"/>
  <cols>
    <col min="16" max="16" width="16.33203125" bestFit="1" customWidth="1"/>
  </cols>
  <sheetData>
    <row r="1" spans="1:12" x14ac:dyDescent="0.3">
      <c r="A1" s="10" t="s">
        <v>0</v>
      </c>
    </row>
    <row r="2" spans="1:12" x14ac:dyDescent="0.3">
      <c r="A2" s="3" t="s">
        <v>12</v>
      </c>
      <c r="B2" s="3" t="s">
        <v>1</v>
      </c>
      <c r="C2" s="3" t="s">
        <v>21</v>
      </c>
      <c r="D2" s="3" t="s">
        <v>0</v>
      </c>
      <c r="E2" s="3" t="s">
        <v>2</v>
      </c>
      <c r="F2" s="3" t="s">
        <v>22</v>
      </c>
      <c r="G2" s="3" t="s">
        <v>3</v>
      </c>
      <c r="H2" s="3" t="s">
        <v>23</v>
      </c>
      <c r="I2" s="3" t="s">
        <v>24</v>
      </c>
      <c r="J2" s="3" t="s">
        <v>25</v>
      </c>
      <c r="K2" s="3" t="s">
        <v>26</v>
      </c>
      <c r="L2" s="3" t="s">
        <v>30</v>
      </c>
    </row>
    <row r="3" spans="1:12" x14ac:dyDescent="0.3">
      <c r="A3" s="3">
        <v>1</v>
      </c>
      <c r="B3" s="3">
        <v>0.25</v>
      </c>
      <c r="C3" s="3">
        <v>0.25</v>
      </c>
      <c r="D3" s="4">
        <f t="shared" ref="D3:D15" si="0">A3/$Q$27</f>
        <v>5.8823529411764705E-2</v>
      </c>
      <c r="E3" s="3">
        <v>0.75</v>
      </c>
      <c r="F3" s="3">
        <v>0.75</v>
      </c>
      <c r="G3" s="4">
        <f t="shared" ref="G3:G4" si="1">(A3*2)/60</f>
        <v>3.3333333333333333E-2</v>
      </c>
      <c r="H3" s="4">
        <f t="shared" ref="H3:H4" si="2">SUM(B3:G3)</f>
        <v>2.0921568627450977</v>
      </c>
      <c r="I3" s="3">
        <f t="shared" ref="I3:I15" si="3">$Q$24</f>
        <v>650</v>
      </c>
      <c r="J3" s="3">
        <f>(B3+C3+E3+F3)*I3</f>
        <v>1300</v>
      </c>
      <c r="K3" s="5">
        <f t="shared" ref="K3:K4" si="4">(D3+G3)*I3</f>
        <v>59.901960784313729</v>
      </c>
      <c r="L3" s="5">
        <f t="shared" ref="L3:L4" si="5">H3*I3</f>
        <v>1359.9019607843136</v>
      </c>
    </row>
    <row r="4" spans="1:12" x14ac:dyDescent="0.3">
      <c r="A4" s="3">
        <v>3</v>
      </c>
      <c r="B4" s="3">
        <v>0.25</v>
      </c>
      <c r="C4" s="3">
        <v>0.25</v>
      </c>
      <c r="D4" s="4">
        <f t="shared" si="0"/>
        <v>0.17647058823529413</v>
      </c>
      <c r="E4" s="3">
        <v>0.75</v>
      </c>
      <c r="F4" s="3">
        <v>0.75</v>
      </c>
      <c r="G4" s="4">
        <f t="shared" si="1"/>
        <v>0.1</v>
      </c>
      <c r="H4" s="4">
        <f t="shared" si="2"/>
        <v>2.2764705882352945</v>
      </c>
      <c r="I4" s="3">
        <f t="shared" si="3"/>
        <v>650</v>
      </c>
      <c r="J4" s="3">
        <f t="shared" ref="J4" si="6">(B4+C4+E4+F4)*I4</f>
        <v>1300</v>
      </c>
      <c r="K4" s="5">
        <f t="shared" si="4"/>
        <v>179.70588235294119</v>
      </c>
      <c r="L4" s="5">
        <f t="shared" si="5"/>
        <v>1479.7058823529414</v>
      </c>
    </row>
    <row r="5" spans="1:12" x14ac:dyDescent="0.3">
      <c r="A5" s="3">
        <v>5</v>
      </c>
      <c r="B5" s="3">
        <v>0.25</v>
      </c>
      <c r="C5" s="3">
        <v>0.25</v>
      </c>
      <c r="D5" s="4">
        <f t="shared" si="0"/>
        <v>0.29411764705882354</v>
      </c>
      <c r="E5" s="3">
        <v>0.75</v>
      </c>
      <c r="F5" s="3">
        <v>0.75</v>
      </c>
      <c r="G5" s="4">
        <f>(A5*2)/60</f>
        <v>0.16666666666666666</v>
      </c>
      <c r="H5" s="4">
        <f>SUM(B5:G5)</f>
        <v>2.4607843137254899</v>
      </c>
      <c r="I5" s="3">
        <f t="shared" si="3"/>
        <v>650</v>
      </c>
      <c r="J5" s="3">
        <f>(B5+C5+E5+F5)*I5</f>
        <v>1300</v>
      </c>
      <c r="K5" s="5">
        <f>(D5+G5)*I5</f>
        <v>299.50980392156862</v>
      </c>
      <c r="L5" s="5">
        <f>H5*I5</f>
        <v>1599.5098039215684</v>
      </c>
    </row>
    <row r="6" spans="1:12" x14ac:dyDescent="0.3">
      <c r="A6" s="3">
        <v>10</v>
      </c>
      <c r="B6" s="3">
        <v>0.25</v>
      </c>
      <c r="C6" s="3">
        <v>0.25</v>
      </c>
      <c r="D6" s="4">
        <f t="shared" si="0"/>
        <v>0.58823529411764708</v>
      </c>
      <c r="E6" s="3">
        <v>0.75</v>
      </c>
      <c r="F6" s="3">
        <v>0.75</v>
      </c>
      <c r="G6" s="4">
        <f t="shared" ref="G6:G11" si="7">(A6*2)/60</f>
        <v>0.33333333333333331</v>
      </c>
      <c r="H6" s="4">
        <f t="shared" ref="H6:H11" si="8">SUM(B6:G6)</f>
        <v>2.9215686274509807</v>
      </c>
      <c r="I6" s="3">
        <f t="shared" si="3"/>
        <v>650</v>
      </c>
      <c r="J6" s="3">
        <f>(B6+C6+E6+F6)*I6</f>
        <v>1300</v>
      </c>
      <c r="K6" s="5">
        <f t="shared" ref="K6:K15" si="9">(D6+G6)*I6</f>
        <v>599.01960784313724</v>
      </c>
      <c r="L6" s="5">
        <f t="shared" ref="L6:L11" si="10">H6*I6</f>
        <v>1899.0196078431375</v>
      </c>
    </row>
    <row r="7" spans="1:12" x14ac:dyDescent="0.3">
      <c r="A7" s="3">
        <v>15</v>
      </c>
      <c r="B7" s="3">
        <v>0.25</v>
      </c>
      <c r="C7" s="3">
        <v>0.25</v>
      </c>
      <c r="D7" s="4">
        <f t="shared" si="0"/>
        <v>0.88235294117647056</v>
      </c>
      <c r="E7" s="3">
        <v>0.75</v>
      </c>
      <c r="F7" s="3">
        <v>0.75</v>
      </c>
      <c r="G7" s="4">
        <f t="shared" si="7"/>
        <v>0.5</v>
      </c>
      <c r="H7" s="4">
        <f t="shared" si="8"/>
        <v>3.3823529411764706</v>
      </c>
      <c r="I7" s="3">
        <f t="shared" si="3"/>
        <v>650</v>
      </c>
      <c r="J7" s="3">
        <f t="shared" ref="J7:J15" si="11">(B7+C7+E7+F7)*I7</f>
        <v>1300</v>
      </c>
      <c r="K7" s="5">
        <f t="shared" si="9"/>
        <v>898.52941176470586</v>
      </c>
      <c r="L7" s="5">
        <f t="shared" si="10"/>
        <v>2198.5294117647059</v>
      </c>
    </row>
    <row r="8" spans="1:12" x14ac:dyDescent="0.3">
      <c r="A8" s="3">
        <v>20</v>
      </c>
      <c r="B8" s="3">
        <v>0.25</v>
      </c>
      <c r="C8" s="3">
        <v>0.25</v>
      </c>
      <c r="D8" s="4">
        <f t="shared" si="0"/>
        <v>1.1764705882352942</v>
      </c>
      <c r="E8" s="3">
        <v>0.75</v>
      </c>
      <c r="F8" s="3">
        <v>0.75</v>
      </c>
      <c r="G8" s="4">
        <f t="shared" si="7"/>
        <v>0.66666666666666663</v>
      </c>
      <c r="H8" s="4">
        <f t="shared" si="8"/>
        <v>3.8431372549019609</v>
      </c>
      <c r="I8" s="3">
        <f t="shared" si="3"/>
        <v>650</v>
      </c>
      <c r="J8" s="3">
        <f t="shared" si="11"/>
        <v>1300</v>
      </c>
      <c r="K8" s="5">
        <f t="shared" si="9"/>
        <v>1198.0392156862745</v>
      </c>
      <c r="L8" s="5">
        <f t="shared" si="10"/>
        <v>2498.0392156862745</v>
      </c>
    </row>
    <row r="9" spans="1:12" x14ac:dyDescent="0.3">
      <c r="A9" s="3">
        <v>25</v>
      </c>
      <c r="B9" s="3">
        <v>0.25</v>
      </c>
      <c r="C9" s="3">
        <v>0.25</v>
      </c>
      <c r="D9" s="4">
        <f t="shared" si="0"/>
        <v>1.4705882352941178</v>
      </c>
      <c r="E9" s="3">
        <v>0.75</v>
      </c>
      <c r="F9" s="3">
        <v>0.75</v>
      </c>
      <c r="G9" s="4">
        <f t="shared" si="7"/>
        <v>0.83333333333333337</v>
      </c>
      <c r="H9" s="4">
        <f t="shared" si="8"/>
        <v>4.3039215686274508</v>
      </c>
      <c r="I9" s="3">
        <f t="shared" si="3"/>
        <v>650</v>
      </c>
      <c r="J9" s="3">
        <f t="shared" si="11"/>
        <v>1300</v>
      </c>
      <c r="K9" s="5">
        <f t="shared" si="9"/>
        <v>1497.5490196078433</v>
      </c>
      <c r="L9" s="5">
        <f t="shared" si="10"/>
        <v>2797.5490196078431</v>
      </c>
    </row>
    <row r="10" spans="1:12" x14ac:dyDescent="0.3">
      <c r="A10" s="3">
        <v>30</v>
      </c>
      <c r="B10" s="3">
        <v>0.25</v>
      </c>
      <c r="C10" s="3">
        <v>0.25</v>
      </c>
      <c r="D10" s="4">
        <f t="shared" si="0"/>
        <v>1.7647058823529411</v>
      </c>
      <c r="E10" s="3">
        <v>0.75</v>
      </c>
      <c r="F10" s="3">
        <v>0.75</v>
      </c>
      <c r="G10" s="4">
        <f t="shared" si="7"/>
        <v>1</v>
      </c>
      <c r="H10" s="4">
        <f t="shared" si="8"/>
        <v>4.7647058823529411</v>
      </c>
      <c r="I10" s="3">
        <f t="shared" si="3"/>
        <v>650</v>
      </c>
      <c r="J10" s="3">
        <f t="shared" si="11"/>
        <v>1300</v>
      </c>
      <c r="K10" s="5">
        <f t="shared" si="9"/>
        <v>1797.0588235294117</v>
      </c>
      <c r="L10" s="5">
        <f t="shared" si="10"/>
        <v>3097.0588235294117</v>
      </c>
    </row>
    <row r="11" spans="1:12" x14ac:dyDescent="0.3">
      <c r="A11" s="3">
        <v>35</v>
      </c>
      <c r="B11" s="3">
        <v>0.25</v>
      </c>
      <c r="C11" s="3">
        <v>0.25</v>
      </c>
      <c r="D11" s="4">
        <f t="shared" si="0"/>
        <v>2.0588235294117645</v>
      </c>
      <c r="E11" s="3">
        <v>0.75</v>
      </c>
      <c r="F11" s="3">
        <v>0.75</v>
      </c>
      <c r="G11" s="4">
        <f t="shared" si="7"/>
        <v>1.1666666666666667</v>
      </c>
      <c r="H11" s="4">
        <f t="shared" si="8"/>
        <v>5.2254901960784315</v>
      </c>
      <c r="I11" s="3">
        <f t="shared" si="3"/>
        <v>650</v>
      </c>
      <c r="J11" s="3">
        <f t="shared" si="11"/>
        <v>1300</v>
      </c>
      <c r="K11" s="5">
        <f t="shared" si="9"/>
        <v>2096.5686274509803</v>
      </c>
      <c r="L11" s="5">
        <f t="shared" si="10"/>
        <v>3396.5686274509803</v>
      </c>
    </row>
    <row r="12" spans="1:12" x14ac:dyDescent="0.3">
      <c r="A12" s="3">
        <v>40</v>
      </c>
      <c r="B12" s="3">
        <v>0.25</v>
      </c>
      <c r="C12" s="3">
        <v>0.25</v>
      </c>
      <c r="D12" s="4">
        <f t="shared" si="0"/>
        <v>2.3529411764705883</v>
      </c>
      <c r="E12" s="3">
        <v>0.75</v>
      </c>
      <c r="F12" s="3">
        <v>0.75</v>
      </c>
      <c r="G12" s="4">
        <f t="shared" ref="G12:G15" si="12">(A12*2)/60</f>
        <v>1.3333333333333333</v>
      </c>
      <c r="H12" s="4">
        <f t="shared" ref="H12:H15" si="13">SUM(B12:G12)</f>
        <v>5.6862745098039218</v>
      </c>
      <c r="I12" s="3">
        <f t="shared" si="3"/>
        <v>650</v>
      </c>
      <c r="J12" s="3">
        <f t="shared" si="11"/>
        <v>1300</v>
      </c>
      <c r="K12" s="5">
        <f t="shared" si="9"/>
        <v>2396.0784313725489</v>
      </c>
      <c r="L12" s="5">
        <f t="shared" ref="L12:L15" si="14">H12*I12</f>
        <v>3696.0784313725489</v>
      </c>
    </row>
    <row r="13" spans="1:12" x14ac:dyDescent="0.3">
      <c r="A13" s="3">
        <v>45</v>
      </c>
      <c r="B13" s="3">
        <v>0.25</v>
      </c>
      <c r="C13" s="3">
        <v>0.25</v>
      </c>
      <c r="D13" s="4">
        <f t="shared" si="0"/>
        <v>2.6470588235294117</v>
      </c>
      <c r="E13" s="3">
        <v>0.75</v>
      </c>
      <c r="F13" s="3">
        <v>0.75</v>
      </c>
      <c r="G13" s="4">
        <f t="shared" si="12"/>
        <v>1.5</v>
      </c>
      <c r="H13" s="4">
        <f t="shared" si="13"/>
        <v>6.1470588235294112</v>
      </c>
      <c r="I13" s="3">
        <f t="shared" si="3"/>
        <v>650</v>
      </c>
      <c r="J13" s="3">
        <f t="shared" si="11"/>
        <v>1300</v>
      </c>
      <c r="K13" s="5">
        <f t="shared" si="9"/>
        <v>2695.5882352941171</v>
      </c>
      <c r="L13" s="5">
        <f t="shared" si="14"/>
        <v>3995.5882352941171</v>
      </c>
    </row>
    <row r="14" spans="1:12" x14ac:dyDescent="0.3">
      <c r="A14" s="3">
        <v>50</v>
      </c>
      <c r="B14" s="3">
        <v>0.25</v>
      </c>
      <c r="C14" s="3">
        <v>0.25</v>
      </c>
      <c r="D14" s="4">
        <f t="shared" si="0"/>
        <v>2.9411764705882355</v>
      </c>
      <c r="E14" s="3">
        <v>0.75</v>
      </c>
      <c r="F14" s="3">
        <v>0.75</v>
      </c>
      <c r="G14" s="4">
        <f t="shared" si="12"/>
        <v>1.6666666666666667</v>
      </c>
      <c r="H14" s="4">
        <f t="shared" si="13"/>
        <v>6.6078431372549025</v>
      </c>
      <c r="I14" s="3">
        <f t="shared" si="3"/>
        <v>650</v>
      </c>
      <c r="J14" s="3">
        <f t="shared" si="11"/>
        <v>1300</v>
      </c>
      <c r="K14" s="5">
        <f t="shared" si="9"/>
        <v>2995.0980392156866</v>
      </c>
      <c r="L14" s="5">
        <f t="shared" si="14"/>
        <v>4295.0980392156862</v>
      </c>
    </row>
    <row r="15" spans="1:12" x14ac:dyDescent="0.3">
      <c r="A15" s="3">
        <v>55</v>
      </c>
      <c r="B15" s="3">
        <v>0.25</v>
      </c>
      <c r="C15" s="3">
        <v>0.25</v>
      </c>
      <c r="D15" s="4">
        <f t="shared" si="0"/>
        <v>3.2352941176470589</v>
      </c>
      <c r="E15" s="3">
        <v>0.75</v>
      </c>
      <c r="F15" s="3">
        <v>0.75</v>
      </c>
      <c r="G15" s="4">
        <f t="shared" si="12"/>
        <v>1.8333333333333333</v>
      </c>
      <c r="H15" s="4">
        <f t="shared" si="13"/>
        <v>7.0686274509803919</v>
      </c>
      <c r="I15" s="3">
        <f t="shared" si="3"/>
        <v>650</v>
      </c>
      <c r="J15" s="3">
        <f t="shared" si="11"/>
        <v>1300</v>
      </c>
      <c r="K15" s="5">
        <f t="shared" si="9"/>
        <v>3294.6078431372548</v>
      </c>
      <c r="L15" s="5">
        <f t="shared" si="14"/>
        <v>4594.6078431372543</v>
      </c>
    </row>
    <row r="18" spans="1:17" x14ac:dyDescent="0.3">
      <c r="A18" s="9" t="s">
        <v>7</v>
      </c>
    </row>
    <row r="19" spans="1:17" x14ac:dyDescent="0.3">
      <c r="A19" s="3" t="s">
        <v>28</v>
      </c>
      <c r="B19" s="3" t="s">
        <v>12</v>
      </c>
      <c r="C19" s="3" t="s">
        <v>15</v>
      </c>
      <c r="D19" s="3" t="s">
        <v>16</v>
      </c>
      <c r="E19" s="3" t="s">
        <v>17</v>
      </c>
      <c r="F19" s="3" t="s">
        <v>18</v>
      </c>
      <c r="G19" s="3" t="s">
        <v>19</v>
      </c>
      <c r="H19" s="3" t="s">
        <v>20</v>
      </c>
      <c r="I19" s="3" t="s">
        <v>23</v>
      </c>
      <c r="J19" s="3" t="s">
        <v>27</v>
      </c>
      <c r="K19" s="3" t="s">
        <v>25</v>
      </c>
      <c r="L19" s="3" t="s">
        <v>26</v>
      </c>
      <c r="M19" s="3" t="s">
        <v>30</v>
      </c>
    </row>
    <row r="20" spans="1:17" x14ac:dyDescent="0.3">
      <c r="A20" s="4">
        <f t="shared" ref="A20:A32" si="15">$Q$25/$Q$26</f>
        <v>1.4285714285714286</v>
      </c>
      <c r="B20" s="3">
        <v>1</v>
      </c>
      <c r="C20" s="3">
        <v>0.25</v>
      </c>
      <c r="D20" s="3">
        <v>0.25</v>
      </c>
      <c r="E20" s="4">
        <f t="shared" ref="E20:E32" si="16">B20/$Q$26</f>
        <v>1.4285714285714285E-2</v>
      </c>
      <c r="F20" s="4">
        <f t="shared" ref="F20:F32" si="17">B20/$Q$26</f>
        <v>1.4285714285714285E-2</v>
      </c>
      <c r="G20" s="3">
        <v>0.25</v>
      </c>
      <c r="H20" s="4">
        <v>0.25</v>
      </c>
      <c r="I20" s="4">
        <f t="shared" ref="I20:I21" si="18">SUM(C20:H20)</f>
        <v>1.0285714285714285</v>
      </c>
      <c r="J20" s="3">
        <f>Q18</f>
        <v>0</v>
      </c>
      <c r="K20" s="5">
        <f t="shared" ref="K20:K32" si="19">((A20+C20+G20)*$Q$23)+(D20+H20)*$Q$24</f>
        <v>1723.2142857142858</v>
      </c>
      <c r="L20" s="5">
        <f t="shared" ref="L20:L32" si="20">(E20*$Q$23)+(F20*$Q$24)</f>
        <v>19.642857142857142</v>
      </c>
      <c r="M20" s="5">
        <f t="shared" ref="M20:M32" si="21">((A20+C20+E20+G20)*$Q$23+(D20+F20+H20)*$Q$24)</f>
        <v>1742.8571428571429</v>
      </c>
    </row>
    <row r="21" spans="1:17" x14ac:dyDescent="0.3">
      <c r="A21" s="4">
        <f t="shared" si="15"/>
        <v>1.4285714285714286</v>
      </c>
      <c r="B21" s="3">
        <v>3</v>
      </c>
      <c r="C21" s="3">
        <v>0.25</v>
      </c>
      <c r="D21" s="3">
        <v>0.25</v>
      </c>
      <c r="E21" s="4">
        <f t="shared" si="16"/>
        <v>4.2857142857142858E-2</v>
      </c>
      <c r="F21" s="4">
        <f t="shared" si="17"/>
        <v>4.2857142857142858E-2</v>
      </c>
      <c r="G21" s="3">
        <v>0.25</v>
      </c>
      <c r="H21" s="4">
        <v>0.25</v>
      </c>
      <c r="I21" s="4">
        <f t="shared" si="18"/>
        <v>1.0857142857142856</v>
      </c>
      <c r="J21" s="3">
        <f>Q19</f>
        <v>0</v>
      </c>
      <c r="K21" s="5">
        <f t="shared" si="19"/>
        <v>1723.2142857142858</v>
      </c>
      <c r="L21" s="5">
        <f t="shared" si="20"/>
        <v>58.928571428571431</v>
      </c>
      <c r="M21" s="5">
        <f t="shared" si="21"/>
        <v>1782.1428571428573</v>
      </c>
    </row>
    <row r="22" spans="1:17" x14ac:dyDescent="0.3">
      <c r="A22" s="4">
        <f t="shared" si="15"/>
        <v>1.4285714285714286</v>
      </c>
      <c r="B22" s="3">
        <v>5</v>
      </c>
      <c r="C22" s="3">
        <v>0.25</v>
      </c>
      <c r="D22" s="3">
        <v>0.25</v>
      </c>
      <c r="E22" s="4">
        <f t="shared" si="16"/>
        <v>7.1428571428571425E-2</v>
      </c>
      <c r="F22" s="4">
        <f t="shared" si="17"/>
        <v>7.1428571428571425E-2</v>
      </c>
      <c r="G22" s="3">
        <v>0.25</v>
      </c>
      <c r="H22" s="4">
        <v>0.25</v>
      </c>
      <c r="I22" s="4">
        <f>SUM(C22:H22)</f>
        <v>1.1428571428571428</v>
      </c>
      <c r="J22" s="3">
        <f>Q23</f>
        <v>725</v>
      </c>
      <c r="K22" s="5">
        <f t="shared" si="19"/>
        <v>1723.2142857142858</v>
      </c>
      <c r="L22" s="5">
        <f t="shared" si="20"/>
        <v>98.214285714285708</v>
      </c>
      <c r="M22" s="5">
        <f t="shared" si="21"/>
        <v>1821.4285714285713</v>
      </c>
    </row>
    <row r="23" spans="1:17" x14ac:dyDescent="0.3">
      <c r="A23" s="4">
        <f t="shared" si="15"/>
        <v>1.4285714285714286</v>
      </c>
      <c r="B23" s="3">
        <v>10</v>
      </c>
      <c r="C23" s="3">
        <v>0.25</v>
      </c>
      <c r="D23" s="3">
        <v>0.25</v>
      </c>
      <c r="E23" s="4">
        <f t="shared" si="16"/>
        <v>0.14285714285714285</v>
      </c>
      <c r="F23" s="4">
        <f t="shared" si="17"/>
        <v>0.14285714285714285</v>
      </c>
      <c r="G23" s="3">
        <v>0.25</v>
      </c>
      <c r="H23" s="4">
        <v>0.25</v>
      </c>
      <c r="I23" s="4">
        <f t="shared" ref="I23:I32" si="22">SUM(C23:H23)</f>
        <v>1.2857142857142856</v>
      </c>
      <c r="J23" s="3">
        <f>Q23</f>
        <v>725</v>
      </c>
      <c r="K23" s="5">
        <f t="shared" si="19"/>
        <v>1723.2142857142858</v>
      </c>
      <c r="L23" s="5">
        <f t="shared" si="20"/>
        <v>196.42857142857142</v>
      </c>
      <c r="M23" s="5">
        <f t="shared" si="21"/>
        <v>1919.6428571428569</v>
      </c>
      <c r="P23" s="6" t="s">
        <v>31</v>
      </c>
      <c r="Q23" s="8">
        <v>725</v>
      </c>
    </row>
    <row r="24" spans="1:17" x14ac:dyDescent="0.3">
      <c r="A24" s="4">
        <f t="shared" si="15"/>
        <v>1.4285714285714286</v>
      </c>
      <c r="B24" s="3">
        <v>15</v>
      </c>
      <c r="C24" s="3">
        <v>0.25</v>
      </c>
      <c r="D24" s="3">
        <v>0.25</v>
      </c>
      <c r="E24" s="4">
        <f t="shared" si="16"/>
        <v>0.21428571428571427</v>
      </c>
      <c r="F24" s="4">
        <f t="shared" si="17"/>
        <v>0.21428571428571427</v>
      </c>
      <c r="G24" s="3">
        <v>0.25</v>
      </c>
      <c r="H24" s="4">
        <v>0.25</v>
      </c>
      <c r="I24" s="4">
        <f t="shared" si="22"/>
        <v>1.4285714285714286</v>
      </c>
      <c r="J24" s="3">
        <f>Q23</f>
        <v>725</v>
      </c>
      <c r="K24" s="5">
        <f t="shared" si="19"/>
        <v>1723.2142857142858</v>
      </c>
      <c r="L24" s="5">
        <f t="shared" si="20"/>
        <v>294.64285714285711</v>
      </c>
      <c r="M24" s="5">
        <f t="shared" si="21"/>
        <v>2017.8571428571427</v>
      </c>
      <c r="P24" s="6" t="s">
        <v>32</v>
      </c>
      <c r="Q24" s="8">
        <v>650</v>
      </c>
    </row>
    <row r="25" spans="1:17" x14ac:dyDescent="0.3">
      <c r="A25" s="4">
        <f t="shared" si="15"/>
        <v>1.4285714285714286</v>
      </c>
      <c r="B25" s="3">
        <v>20</v>
      </c>
      <c r="C25" s="3">
        <v>0.25</v>
      </c>
      <c r="D25" s="3">
        <v>0.25</v>
      </c>
      <c r="E25" s="4">
        <f t="shared" si="16"/>
        <v>0.2857142857142857</v>
      </c>
      <c r="F25" s="4">
        <f t="shared" si="17"/>
        <v>0.2857142857142857</v>
      </c>
      <c r="G25" s="3">
        <v>0.25</v>
      </c>
      <c r="H25" s="4">
        <v>0.25</v>
      </c>
      <c r="I25" s="4">
        <f t="shared" si="22"/>
        <v>1.5714285714285714</v>
      </c>
      <c r="J25" s="3">
        <f>Q23</f>
        <v>725</v>
      </c>
      <c r="K25" s="5">
        <f t="shared" si="19"/>
        <v>1723.2142857142858</v>
      </c>
      <c r="L25" s="5">
        <f t="shared" si="20"/>
        <v>392.85714285714283</v>
      </c>
      <c r="M25" s="5">
        <f t="shared" si="21"/>
        <v>2116.0714285714284</v>
      </c>
      <c r="P25" s="6" t="s">
        <v>29</v>
      </c>
      <c r="Q25" s="8">
        <v>100</v>
      </c>
    </row>
    <row r="26" spans="1:17" x14ac:dyDescent="0.3">
      <c r="A26" s="4">
        <f t="shared" si="15"/>
        <v>1.4285714285714286</v>
      </c>
      <c r="B26" s="3">
        <v>25</v>
      </c>
      <c r="C26" s="3">
        <v>0.25</v>
      </c>
      <c r="D26" s="3">
        <v>0.25</v>
      </c>
      <c r="E26" s="4">
        <f t="shared" si="16"/>
        <v>0.35714285714285715</v>
      </c>
      <c r="F26" s="4">
        <f t="shared" si="17"/>
        <v>0.35714285714285715</v>
      </c>
      <c r="G26" s="3">
        <v>0.25</v>
      </c>
      <c r="H26" s="4">
        <v>0.25</v>
      </c>
      <c r="I26" s="4">
        <f t="shared" si="22"/>
        <v>1.7142857142857144</v>
      </c>
      <c r="J26" s="3">
        <f>Q23</f>
        <v>725</v>
      </c>
      <c r="K26" s="5">
        <f t="shared" si="19"/>
        <v>1723.2142857142858</v>
      </c>
      <c r="L26" s="5">
        <f t="shared" si="20"/>
        <v>491.07142857142856</v>
      </c>
      <c r="M26" s="5">
        <f t="shared" si="21"/>
        <v>2214.2857142857142</v>
      </c>
      <c r="P26" s="6" t="s">
        <v>33</v>
      </c>
      <c r="Q26" s="8">
        <v>70</v>
      </c>
    </row>
    <row r="27" spans="1:17" x14ac:dyDescent="0.3">
      <c r="A27" s="4">
        <f t="shared" si="15"/>
        <v>1.4285714285714286</v>
      </c>
      <c r="B27" s="3">
        <v>30</v>
      </c>
      <c r="C27" s="3">
        <v>0.25</v>
      </c>
      <c r="D27" s="3">
        <v>0.25</v>
      </c>
      <c r="E27" s="4">
        <f t="shared" si="16"/>
        <v>0.42857142857142855</v>
      </c>
      <c r="F27" s="4">
        <f t="shared" si="17"/>
        <v>0.42857142857142855</v>
      </c>
      <c r="G27" s="3">
        <v>0.25</v>
      </c>
      <c r="H27" s="4">
        <v>0.25</v>
      </c>
      <c r="I27" s="4">
        <f t="shared" si="22"/>
        <v>1.8571428571428572</v>
      </c>
      <c r="J27" s="3">
        <f>Q23</f>
        <v>725</v>
      </c>
      <c r="K27" s="5">
        <f t="shared" si="19"/>
        <v>1723.2142857142858</v>
      </c>
      <c r="L27" s="5">
        <f t="shared" si="20"/>
        <v>589.28571428571422</v>
      </c>
      <c r="M27" s="5">
        <f t="shared" si="21"/>
        <v>2312.5</v>
      </c>
      <c r="P27" s="6" t="s">
        <v>34</v>
      </c>
      <c r="Q27" s="8">
        <v>17</v>
      </c>
    </row>
    <row r="28" spans="1:17" x14ac:dyDescent="0.3">
      <c r="A28" s="4">
        <f t="shared" si="15"/>
        <v>1.4285714285714286</v>
      </c>
      <c r="B28" s="3">
        <v>35</v>
      </c>
      <c r="C28" s="3">
        <v>0.25</v>
      </c>
      <c r="D28" s="3">
        <v>0.25</v>
      </c>
      <c r="E28" s="4">
        <f t="shared" si="16"/>
        <v>0.5</v>
      </c>
      <c r="F28" s="4">
        <f t="shared" si="17"/>
        <v>0.5</v>
      </c>
      <c r="G28" s="3">
        <v>0.25</v>
      </c>
      <c r="H28" s="4">
        <v>0.25</v>
      </c>
      <c r="I28" s="4">
        <f t="shared" si="22"/>
        <v>2</v>
      </c>
      <c r="J28" s="3">
        <f>Q23</f>
        <v>725</v>
      </c>
      <c r="K28" s="5">
        <f t="shared" si="19"/>
        <v>1723.2142857142858</v>
      </c>
      <c r="L28" s="5">
        <f t="shared" si="20"/>
        <v>687.5</v>
      </c>
      <c r="M28" s="5">
        <f t="shared" si="21"/>
        <v>2410.7142857142862</v>
      </c>
    </row>
    <row r="29" spans="1:17" x14ac:dyDescent="0.3">
      <c r="A29" s="4">
        <f t="shared" si="15"/>
        <v>1.4285714285714286</v>
      </c>
      <c r="B29" s="3">
        <v>40</v>
      </c>
      <c r="C29" s="3">
        <v>0.25</v>
      </c>
      <c r="D29" s="3">
        <v>0.25</v>
      </c>
      <c r="E29" s="4">
        <f t="shared" si="16"/>
        <v>0.5714285714285714</v>
      </c>
      <c r="F29" s="4">
        <f t="shared" si="17"/>
        <v>0.5714285714285714</v>
      </c>
      <c r="G29" s="3">
        <v>0.25</v>
      </c>
      <c r="H29" s="4">
        <v>0.25</v>
      </c>
      <c r="I29" s="4">
        <f t="shared" si="22"/>
        <v>2.1428571428571428</v>
      </c>
      <c r="J29" s="3">
        <f>Q23</f>
        <v>725</v>
      </c>
      <c r="K29" s="5">
        <f t="shared" si="19"/>
        <v>1723.2142857142858</v>
      </c>
      <c r="L29" s="5">
        <f t="shared" si="20"/>
        <v>785.71428571428567</v>
      </c>
      <c r="M29" s="5">
        <f t="shared" si="21"/>
        <v>2508.9285714285716</v>
      </c>
    </row>
    <row r="30" spans="1:17" x14ac:dyDescent="0.3">
      <c r="A30" s="4">
        <f t="shared" si="15"/>
        <v>1.4285714285714286</v>
      </c>
      <c r="B30" s="3">
        <v>45</v>
      </c>
      <c r="C30" s="3">
        <v>0.25</v>
      </c>
      <c r="D30" s="3">
        <v>0.25</v>
      </c>
      <c r="E30" s="4">
        <f t="shared" si="16"/>
        <v>0.6428571428571429</v>
      </c>
      <c r="F30" s="4">
        <f t="shared" si="17"/>
        <v>0.6428571428571429</v>
      </c>
      <c r="G30" s="3">
        <v>0.25</v>
      </c>
      <c r="H30" s="4">
        <v>0.25</v>
      </c>
      <c r="I30" s="4">
        <f t="shared" si="22"/>
        <v>2.2857142857142856</v>
      </c>
      <c r="J30" s="3">
        <f>Q23</f>
        <v>725</v>
      </c>
      <c r="K30" s="5">
        <f t="shared" si="19"/>
        <v>1723.2142857142858</v>
      </c>
      <c r="L30" s="5">
        <f t="shared" si="20"/>
        <v>883.92857142857156</v>
      </c>
      <c r="M30" s="5">
        <f t="shared" si="21"/>
        <v>2607.1428571428573</v>
      </c>
    </row>
    <row r="31" spans="1:17" x14ac:dyDescent="0.3">
      <c r="A31" s="4">
        <f t="shared" si="15"/>
        <v>1.4285714285714286</v>
      </c>
      <c r="B31" s="3">
        <v>50</v>
      </c>
      <c r="C31" s="3">
        <v>0.25</v>
      </c>
      <c r="D31" s="3">
        <v>0.25</v>
      </c>
      <c r="E31" s="4">
        <f t="shared" si="16"/>
        <v>0.7142857142857143</v>
      </c>
      <c r="F31" s="4">
        <f t="shared" si="17"/>
        <v>0.7142857142857143</v>
      </c>
      <c r="G31" s="3">
        <v>0.25</v>
      </c>
      <c r="H31" s="4">
        <v>0.25</v>
      </c>
      <c r="I31" s="4">
        <f t="shared" si="22"/>
        <v>2.4285714285714288</v>
      </c>
      <c r="J31" s="3">
        <f>Q23</f>
        <v>725</v>
      </c>
      <c r="K31" s="5">
        <f t="shared" si="19"/>
        <v>1723.2142857142858</v>
      </c>
      <c r="L31" s="5">
        <f t="shared" si="20"/>
        <v>982.14285714285711</v>
      </c>
      <c r="M31" s="5">
        <f t="shared" si="21"/>
        <v>2705.3571428571427</v>
      </c>
    </row>
    <row r="32" spans="1:17" x14ac:dyDescent="0.3">
      <c r="A32" s="4">
        <f t="shared" si="15"/>
        <v>1.4285714285714286</v>
      </c>
      <c r="B32" s="3">
        <v>55</v>
      </c>
      <c r="C32" s="3">
        <v>0.25</v>
      </c>
      <c r="D32" s="3">
        <v>0.25</v>
      </c>
      <c r="E32" s="4">
        <f t="shared" si="16"/>
        <v>0.7857142857142857</v>
      </c>
      <c r="F32" s="4">
        <f t="shared" si="17"/>
        <v>0.7857142857142857</v>
      </c>
      <c r="G32" s="3">
        <v>0.25</v>
      </c>
      <c r="H32" s="4">
        <v>0.25</v>
      </c>
      <c r="I32" s="4">
        <f t="shared" si="22"/>
        <v>2.5714285714285712</v>
      </c>
      <c r="J32" s="3">
        <f>Q23</f>
        <v>725</v>
      </c>
      <c r="K32" s="5">
        <f t="shared" si="19"/>
        <v>1723.2142857142858</v>
      </c>
      <c r="L32" s="5">
        <f t="shared" si="20"/>
        <v>1080.3571428571429</v>
      </c>
      <c r="M32" s="5">
        <f t="shared" si="21"/>
        <v>2803.5714285714284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9"/>
  <sheetViews>
    <sheetView workbookViewId="0">
      <selection activeCell="P18" sqref="P18:S28"/>
    </sheetView>
  </sheetViews>
  <sheetFormatPr defaultRowHeight="14.4" x14ac:dyDescent="0.3"/>
  <cols>
    <col min="2" max="13" width="9.109375" customWidth="1"/>
    <col min="16" max="16" width="16.33203125" bestFit="1" customWidth="1"/>
    <col min="19" max="19" width="8.88671875" bestFit="1" customWidth="1"/>
  </cols>
  <sheetData>
    <row r="1" spans="1:15" x14ac:dyDescent="0.3">
      <c r="A1" s="10" t="s">
        <v>48</v>
      </c>
    </row>
    <row r="2" spans="1:15" x14ac:dyDescent="0.3">
      <c r="A2" s="3" t="s">
        <v>49</v>
      </c>
      <c r="B2" s="3" t="s">
        <v>50</v>
      </c>
      <c r="C2" s="3" t="s">
        <v>21</v>
      </c>
      <c r="D2" s="3" t="s">
        <v>0</v>
      </c>
      <c r="E2" s="3" t="s">
        <v>2</v>
      </c>
      <c r="F2" s="3" t="s">
        <v>22</v>
      </c>
      <c r="G2" s="3" t="s">
        <v>3</v>
      </c>
      <c r="H2" s="3" t="s">
        <v>23</v>
      </c>
      <c r="I2" s="3" t="s">
        <v>24</v>
      </c>
      <c r="J2" s="3" t="s">
        <v>25</v>
      </c>
      <c r="K2" s="3" t="s">
        <v>26</v>
      </c>
      <c r="N2" s="3" t="s">
        <v>30</v>
      </c>
      <c r="O2" s="14" t="s">
        <v>14</v>
      </c>
    </row>
    <row r="3" spans="1:15" x14ac:dyDescent="0.3">
      <c r="A3" s="3">
        <v>100</v>
      </c>
      <c r="B3" s="4">
        <v>3</v>
      </c>
      <c r="C3" s="4">
        <f t="shared" ref="C3:C12" si="0">$Q$26/60</f>
        <v>0</v>
      </c>
      <c r="D3" s="4">
        <f t="shared" ref="D3:D12" si="1">A3/$Q$23</f>
        <v>5.882352941176471</v>
      </c>
      <c r="E3" s="4">
        <f t="shared" ref="E3:E12" si="2">$Q$25/60</f>
        <v>0.66666666666666663</v>
      </c>
      <c r="F3" s="4">
        <f t="shared" ref="F3:F12" si="3">$Q$27/60</f>
        <v>0</v>
      </c>
      <c r="G3" s="4">
        <f t="shared" ref="G3" si="4">(A3*2)/60</f>
        <v>3.3333333333333335</v>
      </c>
      <c r="H3" s="4">
        <f t="shared" ref="H3:H4" si="5">SUM(B3:G3)</f>
        <v>12.882352941176471</v>
      </c>
      <c r="I3" s="3">
        <f t="shared" ref="I3:I12" si="6">$Q$20</f>
        <v>650</v>
      </c>
      <c r="J3" s="3">
        <f>(B3+C3+E3+F3)*I3</f>
        <v>2383.333333333333</v>
      </c>
      <c r="K3" s="5">
        <f t="shared" ref="K3:K4" si="7">(D3+G3)*I3</f>
        <v>5990.1960784313733</v>
      </c>
      <c r="N3" s="5">
        <f t="shared" ref="N3:N12" si="8">H3*I3</f>
        <v>8373.5294117647063</v>
      </c>
      <c r="O3" s="15">
        <f t="shared" ref="O3:O12" si="9">N3-N17</f>
        <v>6854.7794117647063</v>
      </c>
    </row>
    <row r="4" spans="1:15" x14ac:dyDescent="0.3">
      <c r="A4" s="3">
        <v>200</v>
      </c>
      <c r="B4" s="4">
        <v>6</v>
      </c>
      <c r="C4" s="4">
        <f t="shared" si="0"/>
        <v>0</v>
      </c>
      <c r="D4" s="4">
        <f t="shared" si="1"/>
        <v>11.764705882352942</v>
      </c>
      <c r="E4" s="4">
        <f t="shared" si="2"/>
        <v>0.66666666666666663</v>
      </c>
      <c r="F4" s="4">
        <f t="shared" si="3"/>
        <v>0</v>
      </c>
      <c r="G4" s="4">
        <f>(A4*2)/60</f>
        <v>6.666666666666667</v>
      </c>
      <c r="H4" s="4">
        <f t="shared" si="5"/>
        <v>25.098039215686278</v>
      </c>
      <c r="I4" s="3">
        <f t="shared" si="6"/>
        <v>650</v>
      </c>
      <c r="J4" s="3">
        <f t="shared" ref="J4" si="10">(B4+C4+E4+F4)*I4</f>
        <v>4333.3333333333339</v>
      </c>
      <c r="K4" s="5">
        <f t="shared" si="7"/>
        <v>11980.392156862747</v>
      </c>
      <c r="N4" s="5">
        <f t="shared" si="8"/>
        <v>16313.725490196081</v>
      </c>
      <c r="O4" s="15">
        <f t="shared" si="9"/>
        <v>14749.142156862747</v>
      </c>
    </row>
    <row r="5" spans="1:15" x14ac:dyDescent="0.3">
      <c r="A5" s="3">
        <v>300</v>
      </c>
      <c r="B5" s="4">
        <v>9</v>
      </c>
      <c r="C5" s="4">
        <f t="shared" si="0"/>
        <v>0</v>
      </c>
      <c r="D5" s="4">
        <f t="shared" si="1"/>
        <v>17.647058823529413</v>
      </c>
      <c r="E5" s="4">
        <f t="shared" si="2"/>
        <v>0.66666666666666663</v>
      </c>
      <c r="F5" s="4">
        <f t="shared" si="3"/>
        <v>0</v>
      </c>
      <c r="G5" s="4">
        <f>(A5*2)/60</f>
        <v>10</v>
      </c>
      <c r="H5" s="4">
        <f>SUM(B5:G5)</f>
        <v>37.313725490196077</v>
      </c>
      <c r="I5" s="3">
        <f t="shared" si="6"/>
        <v>650</v>
      </c>
      <c r="J5" s="3">
        <f>(B5+C5+E5+F5)*I5</f>
        <v>6283.333333333333</v>
      </c>
      <c r="K5" s="5">
        <f>(D5+G5)*I5</f>
        <v>17970.588235294119</v>
      </c>
      <c r="N5" s="5">
        <f t="shared" si="8"/>
        <v>24253.921568627451</v>
      </c>
      <c r="O5" s="15">
        <f t="shared" si="9"/>
        <v>22643.504901960783</v>
      </c>
    </row>
    <row r="6" spans="1:15" x14ac:dyDescent="0.3">
      <c r="A6" s="3">
        <v>400</v>
      </c>
      <c r="B6" s="4">
        <v>12</v>
      </c>
      <c r="C6" s="4">
        <f t="shared" si="0"/>
        <v>0</v>
      </c>
      <c r="D6" s="4">
        <f t="shared" si="1"/>
        <v>23.529411764705884</v>
      </c>
      <c r="E6" s="4">
        <f t="shared" si="2"/>
        <v>0.66666666666666663</v>
      </c>
      <c r="F6" s="4">
        <f t="shared" si="3"/>
        <v>0</v>
      </c>
      <c r="G6" s="4">
        <f t="shared" ref="G6:G12" si="11">(A6*2)/60</f>
        <v>13.333333333333334</v>
      </c>
      <c r="H6" s="4">
        <f t="shared" ref="H6:H12" si="12">SUM(B6:G6)</f>
        <v>49.529411764705884</v>
      </c>
      <c r="I6" s="3">
        <f t="shared" si="6"/>
        <v>650</v>
      </c>
      <c r="J6" s="3">
        <f>(B6+C6+E6+F6)*I6</f>
        <v>8233.3333333333321</v>
      </c>
      <c r="K6" s="5">
        <f t="shared" ref="K6:K12" si="13">(D6+G6)*I6</f>
        <v>23960.784313725493</v>
      </c>
      <c r="N6" s="5">
        <f t="shared" si="8"/>
        <v>32194.117647058825</v>
      </c>
      <c r="O6" s="15">
        <f t="shared" si="9"/>
        <v>30469.117647058825</v>
      </c>
    </row>
    <row r="7" spans="1:15" x14ac:dyDescent="0.3">
      <c r="A7" s="3">
        <v>500</v>
      </c>
      <c r="B7" s="4">
        <f t="shared" ref="B7:B12" si="14">$Q$24/60</f>
        <v>0.33333333333333331</v>
      </c>
      <c r="C7" s="4">
        <f t="shared" si="0"/>
        <v>0</v>
      </c>
      <c r="D7" s="4">
        <f t="shared" si="1"/>
        <v>29.411764705882351</v>
      </c>
      <c r="E7" s="4">
        <f t="shared" si="2"/>
        <v>0.66666666666666663</v>
      </c>
      <c r="F7" s="4">
        <f t="shared" si="3"/>
        <v>0</v>
      </c>
      <c r="G7" s="4">
        <f t="shared" si="11"/>
        <v>16.666666666666668</v>
      </c>
      <c r="H7" s="4">
        <f t="shared" si="12"/>
        <v>47.078431372549019</v>
      </c>
      <c r="I7" s="3">
        <f t="shared" si="6"/>
        <v>650</v>
      </c>
      <c r="J7" s="3">
        <f t="shared" ref="J7:J12" si="15">(B7+C7+E7+F7)*I7</f>
        <v>650</v>
      </c>
      <c r="K7" s="5">
        <f t="shared" si="13"/>
        <v>29950.980392156864</v>
      </c>
      <c r="N7" s="5">
        <f t="shared" si="8"/>
        <v>30600.980392156864</v>
      </c>
      <c r="O7" s="15">
        <f t="shared" si="9"/>
        <v>28761.397058823532</v>
      </c>
    </row>
    <row r="8" spans="1:15" x14ac:dyDescent="0.3">
      <c r="A8" s="3">
        <v>600</v>
      </c>
      <c r="B8" s="4">
        <f t="shared" si="14"/>
        <v>0.33333333333333331</v>
      </c>
      <c r="C8" s="4">
        <f t="shared" si="0"/>
        <v>0</v>
      </c>
      <c r="D8" s="4">
        <f t="shared" si="1"/>
        <v>35.294117647058826</v>
      </c>
      <c r="E8" s="4">
        <f t="shared" si="2"/>
        <v>0.66666666666666663</v>
      </c>
      <c r="F8" s="4">
        <f t="shared" si="3"/>
        <v>0</v>
      </c>
      <c r="G8" s="4">
        <f t="shared" si="11"/>
        <v>20</v>
      </c>
      <c r="H8" s="4">
        <f t="shared" si="12"/>
        <v>56.294117647058826</v>
      </c>
      <c r="I8" s="3">
        <f t="shared" si="6"/>
        <v>650</v>
      </c>
      <c r="J8" s="3">
        <f t="shared" si="15"/>
        <v>650</v>
      </c>
      <c r="K8" s="5">
        <f t="shared" si="13"/>
        <v>35941.176470588238</v>
      </c>
      <c r="N8" s="5">
        <f t="shared" si="8"/>
        <v>36591.176470588238</v>
      </c>
      <c r="O8" s="15">
        <f t="shared" si="9"/>
        <v>34637.009803921574</v>
      </c>
    </row>
    <row r="9" spans="1:15" x14ac:dyDescent="0.3">
      <c r="A9" s="3">
        <v>700</v>
      </c>
      <c r="B9" s="4">
        <f t="shared" si="14"/>
        <v>0.33333333333333331</v>
      </c>
      <c r="C9" s="4">
        <f t="shared" si="0"/>
        <v>0</v>
      </c>
      <c r="D9" s="4">
        <f t="shared" si="1"/>
        <v>41.176470588235297</v>
      </c>
      <c r="E9" s="4">
        <f t="shared" si="2"/>
        <v>0.66666666666666663</v>
      </c>
      <c r="F9" s="4">
        <f t="shared" si="3"/>
        <v>0</v>
      </c>
      <c r="G9" s="4">
        <f t="shared" si="11"/>
        <v>23.333333333333332</v>
      </c>
      <c r="H9" s="4">
        <f t="shared" si="12"/>
        <v>65.509803921568633</v>
      </c>
      <c r="I9" s="3">
        <f t="shared" si="6"/>
        <v>650</v>
      </c>
      <c r="J9" s="3">
        <f t="shared" si="15"/>
        <v>650</v>
      </c>
      <c r="K9" s="5">
        <f t="shared" si="13"/>
        <v>41931.372549019608</v>
      </c>
      <c r="N9" s="5">
        <f t="shared" si="8"/>
        <v>42581.372549019608</v>
      </c>
      <c r="O9" s="15">
        <f t="shared" si="9"/>
        <v>40512.622549019608</v>
      </c>
    </row>
    <row r="10" spans="1:15" x14ac:dyDescent="0.3">
      <c r="A10" s="3">
        <v>800</v>
      </c>
      <c r="B10" s="4">
        <f t="shared" si="14"/>
        <v>0.33333333333333331</v>
      </c>
      <c r="C10" s="4">
        <f t="shared" si="0"/>
        <v>0</v>
      </c>
      <c r="D10" s="4">
        <f t="shared" si="1"/>
        <v>47.058823529411768</v>
      </c>
      <c r="E10" s="4">
        <f t="shared" si="2"/>
        <v>0.66666666666666663</v>
      </c>
      <c r="F10" s="4">
        <f t="shared" si="3"/>
        <v>0</v>
      </c>
      <c r="G10" s="4">
        <f t="shared" si="11"/>
        <v>26.666666666666668</v>
      </c>
      <c r="H10" s="4">
        <f t="shared" si="12"/>
        <v>74.725490196078439</v>
      </c>
      <c r="I10" s="3">
        <f t="shared" si="6"/>
        <v>650</v>
      </c>
      <c r="J10" s="3">
        <f t="shared" si="15"/>
        <v>650</v>
      </c>
      <c r="K10" s="5">
        <f t="shared" si="13"/>
        <v>47921.568627450986</v>
      </c>
      <c r="N10" s="5">
        <f t="shared" si="8"/>
        <v>48571.568627450986</v>
      </c>
      <c r="O10" s="15">
        <f t="shared" si="9"/>
        <v>46388.23529411765</v>
      </c>
    </row>
    <row r="11" spans="1:15" x14ac:dyDescent="0.3">
      <c r="A11" s="3">
        <v>900</v>
      </c>
      <c r="B11" s="4">
        <f t="shared" si="14"/>
        <v>0.33333333333333331</v>
      </c>
      <c r="C11" s="4">
        <f t="shared" si="0"/>
        <v>0</v>
      </c>
      <c r="D11" s="4">
        <f t="shared" si="1"/>
        <v>52.941176470588232</v>
      </c>
      <c r="E11" s="4">
        <f t="shared" si="2"/>
        <v>0.66666666666666663</v>
      </c>
      <c r="F11" s="4">
        <f t="shared" si="3"/>
        <v>0</v>
      </c>
      <c r="G11" s="4">
        <f t="shared" si="11"/>
        <v>30</v>
      </c>
      <c r="H11" s="4">
        <f t="shared" si="12"/>
        <v>83.941176470588232</v>
      </c>
      <c r="I11" s="3">
        <f t="shared" si="6"/>
        <v>650</v>
      </c>
      <c r="J11" s="3">
        <f t="shared" si="15"/>
        <v>650</v>
      </c>
      <c r="K11" s="5">
        <f t="shared" si="13"/>
        <v>53911.76470588235</v>
      </c>
      <c r="N11" s="5">
        <f t="shared" si="8"/>
        <v>54561.76470588235</v>
      </c>
      <c r="O11" s="15">
        <f t="shared" si="9"/>
        <v>52263.848039215685</v>
      </c>
    </row>
    <row r="12" spans="1:15" x14ac:dyDescent="0.3">
      <c r="A12" s="3">
        <v>1000</v>
      </c>
      <c r="B12" s="4">
        <f t="shared" si="14"/>
        <v>0.33333333333333331</v>
      </c>
      <c r="C12" s="4">
        <f t="shared" si="0"/>
        <v>0</v>
      </c>
      <c r="D12" s="4">
        <f t="shared" si="1"/>
        <v>58.823529411764703</v>
      </c>
      <c r="E12" s="4">
        <f t="shared" si="2"/>
        <v>0.66666666666666663</v>
      </c>
      <c r="F12" s="4">
        <f t="shared" si="3"/>
        <v>0</v>
      </c>
      <c r="G12" s="4">
        <f t="shared" si="11"/>
        <v>33.333333333333336</v>
      </c>
      <c r="H12" s="4">
        <f t="shared" si="12"/>
        <v>93.156862745098039</v>
      </c>
      <c r="I12" s="3">
        <f t="shared" si="6"/>
        <v>650</v>
      </c>
      <c r="J12" s="3">
        <f t="shared" si="15"/>
        <v>650</v>
      </c>
      <c r="K12" s="5">
        <f t="shared" si="13"/>
        <v>59901.960784313727</v>
      </c>
      <c r="N12" s="5">
        <f t="shared" si="8"/>
        <v>60551.960784313727</v>
      </c>
      <c r="O12" s="15">
        <f t="shared" si="9"/>
        <v>58139.460784313727</v>
      </c>
    </row>
    <row r="13" spans="1:15" x14ac:dyDescent="0.3">
      <c r="O13" s="13"/>
    </row>
    <row r="15" spans="1:15" x14ac:dyDescent="0.3">
      <c r="A15" s="9" t="s">
        <v>7</v>
      </c>
    </row>
    <row r="16" spans="1:15" x14ac:dyDescent="0.3">
      <c r="A16" s="3" t="s">
        <v>12</v>
      </c>
      <c r="B16" s="3" t="s">
        <v>28</v>
      </c>
      <c r="C16" s="3" t="s">
        <v>15</v>
      </c>
      <c r="D16" s="3" t="s">
        <v>16</v>
      </c>
      <c r="E16" s="3" t="s">
        <v>17</v>
      </c>
      <c r="F16" s="3" t="s">
        <v>18</v>
      </c>
      <c r="G16" s="3" t="s">
        <v>19</v>
      </c>
      <c r="H16" s="3" t="s">
        <v>20</v>
      </c>
      <c r="I16" s="7" t="s">
        <v>44</v>
      </c>
      <c r="J16" s="3" t="s">
        <v>23</v>
      </c>
      <c r="K16" s="3" t="s">
        <v>27</v>
      </c>
      <c r="L16" s="3" t="s">
        <v>25</v>
      </c>
      <c r="M16" s="3" t="s">
        <v>26</v>
      </c>
      <c r="N16" s="3" t="s">
        <v>30</v>
      </c>
    </row>
    <row r="17" spans="1:19" x14ac:dyDescent="0.3">
      <c r="A17" s="3">
        <v>1</v>
      </c>
      <c r="B17" s="4">
        <f t="shared" ref="B17:B29" si="16">$Q$21/$Q$22</f>
        <v>0.66666666666666663</v>
      </c>
      <c r="C17" s="3">
        <v>0.25</v>
      </c>
      <c r="D17" s="3">
        <v>0.25</v>
      </c>
      <c r="E17" s="4">
        <f t="shared" ref="E17:E29" si="17">A17/$Q$22</f>
        <v>1.6666666666666666E-2</v>
      </c>
      <c r="F17" s="4">
        <f t="shared" ref="F17:F29" si="18">A17/$Q$22</f>
        <v>1.6666666666666666E-2</v>
      </c>
      <c r="G17" s="3">
        <v>0.25</v>
      </c>
      <c r="H17" s="4">
        <v>0.25</v>
      </c>
      <c r="I17" s="3">
        <f t="shared" ref="I17:I29" si="19">$Q$28/60</f>
        <v>0.5</v>
      </c>
      <c r="J17" s="4">
        <f>SUM(C17:I17)</f>
        <v>1.5333333333333334</v>
      </c>
      <c r="K17" s="3">
        <f>Q19</f>
        <v>725</v>
      </c>
      <c r="L17" s="5">
        <f t="shared" ref="L17:L29" si="20">((B17+C17+G17)*$Q$19)+(D17+H17+I17)*$Q$20</f>
        <v>1495.8333333333333</v>
      </c>
      <c r="M17" s="5">
        <f t="shared" ref="M17:M29" si="21">(E17*$Q$19)+(F17*$Q$20)</f>
        <v>22.916666666666668</v>
      </c>
      <c r="N17" s="5">
        <f t="shared" ref="N17:N29" si="22">((B17+C17+E17+G17)*$Q$19+(D17+F17+H17+I17)*$Q$20)</f>
        <v>1518.75</v>
      </c>
    </row>
    <row r="18" spans="1:19" ht="21" x14ac:dyDescent="0.4">
      <c r="A18" s="3">
        <v>3</v>
      </c>
      <c r="B18" s="4">
        <f t="shared" si="16"/>
        <v>0.66666666666666663</v>
      </c>
      <c r="C18" s="3">
        <v>0.25</v>
      </c>
      <c r="D18" s="3">
        <v>0.25</v>
      </c>
      <c r="E18" s="4">
        <f t="shared" si="17"/>
        <v>0.05</v>
      </c>
      <c r="F18" s="4">
        <f t="shared" si="18"/>
        <v>0.05</v>
      </c>
      <c r="G18" s="3">
        <v>0.25</v>
      </c>
      <c r="H18" s="4">
        <v>0.25</v>
      </c>
      <c r="I18" s="3">
        <f t="shared" si="19"/>
        <v>0.5</v>
      </c>
      <c r="J18" s="4">
        <f t="shared" ref="J18:J29" si="23">SUM(C18:I18)</f>
        <v>1.6</v>
      </c>
      <c r="K18" s="3">
        <f>Q19</f>
        <v>725</v>
      </c>
      <c r="L18" s="5">
        <f t="shared" si="20"/>
        <v>1495.8333333333333</v>
      </c>
      <c r="M18" s="5">
        <f t="shared" si="21"/>
        <v>68.75</v>
      </c>
      <c r="N18" s="5">
        <f t="shared" si="22"/>
        <v>1564.5833333333335</v>
      </c>
      <c r="P18" s="26" t="s">
        <v>47</v>
      </c>
      <c r="Q18" s="26"/>
      <c r="R18" s="26"/>
      <c r="S18" s="12" t="s">
        <v>45</v>
      </c>
    </row>
    <row r="19" spans="1:19" x14ac:dyDescent="0.3">
      <c r="A19" s="3">
        <v>5</v>
      </c>
      <c r="B19" s="4">
        <f t="shared" si="16"/>
        <v>0.66666666666666663</v>
      </c>
      <c r="C19" s="3">
        <v>0.25</v>
      </c>
      <c r="D19" s="3">
        <v>0.25</v>
      </c>
      <c r="E19" s="4">
        <f t="shared" si="17"/>
        <v>8.3333333333333329E-2</v>
      </c>
      <c r="F19" s="4">
        <f t="shared" si="18"/>
        <v>8.3333333333333329E-2</v>
      </c>
      <c r="G19" s="3">
        <v>0.25</v>
      </c>
      <c r="H19" s="4">
        <v>0.25</v>
      </c>
      <c r="I19" s="3">
        <f t="shared" si="19"/>
        <v>0.5</v>
      </c>
      <c r="J19" s="4">
        <f t="shared" si="23"/>
        <v>1.6666666666666667</v>
      </c>
      <c r="K19" s="3">
        <f>Q19</f>
        <v>725</v>
      </c>
      <c r="L19" s="5">
        <f t="shared" si="20"/>
        <v>1495.8333333333333</v>
      </c>
      <c r="M19" s="5">
        <f t="shared" si="21"/>
        <v>114.58333333333333</v>
      </c>
      <c r="N19" s="5">
        <f t="shared" si="22"/>
        <v>1610.4166666666665</v>
      </c>
      <c r="P19" s="6" t="s">
        <v>31</v>
      </c>
      <c r="Q19" s="8">
        <v>725</v>
      </c>
      <c r="R19" s="8" t="s">
        <v>35</v>
      </c>
      <c r="S19" s="11">
        <v>725</v>
      </c>
    </row>
    <row r="20" spans="1:19" x14ac:dyDescent="0.3">
      <c r="A20" s="3">
        <v>10</v>
      </c>
      <c r="B20" s="4">
        <f t="shared" si="16"/>
        <v>0.66666666666666663</v>
      </c>
      <c r="C20" s="3">
        <v>0.25</v>
      </c>
      <c r="D20" s="3">
        <v>0.25</v>
      </c>
      <c r="E20" s="4">
        <f t="shared" si="17"/>
        <v>0.16666666666666666</v>
      </c>
      <c r="F20" s="4">
        <f t="shared" si="18"/>
        <v>0.16666666666666666</v>
      </c>
      <c r="G20" s="3">
        <v>0.25</v>
      </c>
      <c r="H20" s="4">
        <v>0.25</v>
      </c>
      <c r="I20" s="3">
        <f t="shared" si="19"/>
        <v>0.5</v>
      </c>
      <c r="J20" s="4">
        <f t="shared" si="23"/>
        <v>1.8333333333333333</v>
      </c>
      <c r="K20" s="3">
        <f>Q19</f>
        <v>725</v>
      </c>
      <c r="L20" s="5">
        <f t="shared" si="20"/>
        <v>1495.8333333333333</v>
      </c>
      <c r="M20" s="5">
        <f t="shared" si="21"/>
        <v>229.16666666666666</v>
      </c>
      <c r="N20" s="5">
        <f t="shared" si="22"/>
        <v>1725</v>
      </c>
      <c r="P20" s="6" t="s">
        <v>32</v>
      </c>
      <c r="Q20" s="8">
        <v>650</v>
      </c>
      <c r="R20" s="8" t="s">
        <v>35</v>
      </c>
      <c r="S20" s="11" t="s">
        <v>46</v>
      </c>
    </row>
    <row r="21" spans="1:19" x14ac:dyDescent="0.3">
      <c r="A21" s="3">
        <v>15</v>
      </c>
      <c r="B21" s="4">
        <f t="shared" si="16"/>
        <v>0.66666666666666663</v>
      </c>
      <c r="C21" s="3">
        <v>0.25</v>
      </c>
      <c r="D21" s="3">
        <v>0.25</v>
      </c>
      <c r="E21" s="4">
        <f t="shared" si="17"/>
        <v>0.25</v>
      </c>
      <c r="F21" s="4">
        <f t="shared" si="18"/>
        <v>0.25</v>
      </c>
      <c r="G21" s="3">
        <v>0.25</v>
      </c>
      <c r="H21" s="4">
        <v>0.25</v>
      </c>
      <c r="I21" s="3">
        <f t="shared" si="19"/>
        <v>0.5</v>
      </c>
      <c r="J21" s="4">
        <f t="shared" si="23"/>
        <v>2</v>
      </c>
      <c r="K21" s="3">
        <f>Q19</f>
        <v>725</v>
      </c>
      <c r="L21" s="5">
        <f t="shared" si="20"/>
        <v>1495.8333333333333</v>
      </c>
      <c r="M21" s="5">
        <f t="shared" si="21"/>
        <v>343.75</v>
      </c>
      <c r="N21" s="5">
        <f t="shared" si="22"/>
        <v>1839.5833333333333</v>
      </c>
      <c r="P21" s="6" t="s">
        <v>29</v>
      </c>
      <c r="Q21" s="8">
        <v>40</v>
      </c>
      <c r="R21" s="8" t="s">
        <v>36</v>
      </c>
      <c r="S21" s="11">
        <v>40</v>
      </c>
    </row>
    <row r="22" spans="1:19" x14ac:dyDescent="0.3">
      <c r="A22" s="3">
        <v>20</v>
      </c>
      <c r="B22" s="4">
        <f t="shared" si="16"/>
        <v>0.66666666666666663</v>
      </c>
      <c r="C22" s="3">
        <v>0.25</v>
      </c>
      <c r="D22" s="3">
        <v>0.25</v>
      </c>
      <c r="E22" s="4">
        <f t="shared" si="17"/>
        <v>0.33333333333333331</v>
      </c>
      <c r="F22" s="4">
        <f t="shared" si="18"/>
        <v>0.33333333333333331</v>
      </c>
      <c r="G22" s="3">
        <v>0.25</v>
      </c>
      <c r="H22" s="4">
        <v>0.25</v>
      </c>
      <c r="I22" s="3">
        <f t="shared" si="19"/>
        <v>0.5</v>
      </c>
      <c r="J22" s="4">
        <f t="shared" si="23"/>
        <v>2.1666666666666665</v>
      </c>
      <c r="K22" s="3">
        <f>Q19</f>
        <v>725</v>
      </c>
      <c r="L22" s="5">
        <f t="shared" si="20"/>
        <v>1495.8333333333333</v>
      </c>
      <c r="M22" s="5">
        <f t="shared" si="21"/>
        <v>458.33333333333331</v>
      </c>
      <c r="N22" s="5">
        <f t="shared" si="22"/>
        <v>1954.1666666666665</v>
      </c>
      <c r="P22" s="6" t="s">
        <v>33</v>
      </c>
      <c r="Q22" s="8">
        <v>60</v>
      </c>
      <c r="R22" s="8" t="s">
        <v>37</v>
      </c>
      <c r="S22" s="11">
        <v>60</v>
      </c>
    </row>
    <row r="23" spans="1:19" x14ac:dyDescent="0.3">
      <c r="A23" s="3">
        <v>25</v>
      </c>
      <c r="B23" s="4">
        <f t="shared" si="16"/>
        <v>0.66666666666666663</v>
      </c>
      <c r="C23" s="3">
        <v>0.25</v>
      </c>
      <c r="D23" s="3">
        <v>0.25</v>
      </c>
      <c r="E23" s="4">
        <f t="shared" si="17"/>
        <v>0.41666666666666669</v>
      </c>
      <c r="F23" s="4">
        <f t="shared" si="18"/>
        <v>0.41666666666666669</v>
      </c>
      <c r="G23" s="3">
        <v>0.25</v>
      </c>
      <c r="H23" s="4">
        <v>0.25</v>
      </c>
      <c r="I23" s="3">
        <f t="shared" si="19"/>
        <v>0.5</v>
      </c>
      <c r="J23" s="4">
        <f t="shared" si="23"/>
        <v>2.3333333333333335</v>
      </c>
      <c r="K23" s="3">
        <f>Q19</f>
        <v>725</v>
      </c>
      <c r="L23" s="5">
        <f t="shared" si="20"/>
        <v>1495.8333333333333</v>
      </c>
      <c r="M23" s="5">
        <f t="shared" si="21"/>
        <v>572.91666666666674</v>
      </c>
      <c r="N23" s="5">
        <f t="shared" si="22"/>
        <v>2068.75</v>
      </c>
      <c r="P23" s="6" t="s">
        <v>34</v>
      </c>
      <c r="Q23" s="8">
        <v>17</v>
      </c>
      <c r="R23" s="8" t="s">
        <v>37</v>
      </c>
      <c r="S23" s="11">
        <v>17</v>
      </c>
    </row>
    <row r="24" spans="1:19" x14ac:dyDescent="0.3">
      <c r="A24" s="3">
        <v>30</v>
      </c>
      <c r="B24" s="4">
        <f t="shared" si="16"/>
        <v>0.66666666666666663</v>
      </c>
      <c r="C24" s="3">
        <v>0.25</v>
      </c>
      <c r="D24" s="3">
        <v>0.25</v>
      </c>
      <c r="E24" s="4">
        <f t="shared" si="17"/>
        <v>0.5</v>
      </c>
      <c r="F24" s="4">
        <f t="shared" si="18"/>
        <v>0.5</v>
      </c>
      <c r="G24" s="3">
        <v>0.25</v>
      </c>
      <c r="H24" s="4">
        <v>0.25</v>
      </c>
      <c r="I24" s="3">
        <f t="shared" si="19"/>
        <v>0.5</v>
      </c>
      <c r="J24" s="4">
        <f t="shared" si="23"/>
        <v>2.5</v>
      </c>
      <c r="K24" s="3">
        <f>Q19</f>
        <v>725</v>
      </c>
      <c r="L24" s="5">
        <f t="shared" si="20"/>
        <v>1495.8333333333333</v>
      </c>
      <c r="M24" s="5">
        <f t="shared" si="21"/>
        <v>687.5</v>
      </c>
      <c r="N24" s="5">
        <f t="shared" si="22"/>
        <v>2183.333333333333</v>
      </c>
      <c r="P24" s="6" t="s">
        <v>38</v>
      </c>
      <c r="Q24" s="8">
        <v>20</v>
      </c>
      <c r="R24" s="8" t="s">
        <v>42</v>
      </c>
      <c r="S24" s="11">
        <v>20</v>
      </c>
    </row>
    <row r="25" spans="1:19" x14ac:dyDescent="0.3">
      <c r="A25" s="3">
        <v>35</v>
      </c>
      <c r="B25" s="4">
        <f t="shared" si="16"/>
        <v>0.66666666666666663</v>
      </c>
      <c r="C25" s="3">
        <v>0.25</v>
      </c>
      <c r="D25" s="3">
        <v>0.25</v>
      </c>
      <c r="E25" s="4">
        <f t="shared" si="17"/>
        <v>0.58333333333333337</v>
      </c>
      <c r="F25" s="4">
        <f t="shared" si="18"/>
        <v>0.58333333333333337</v>
      </c>
      <c r="G25" s="3">
        <v>0.25</v>
      </c>
      <c r="H25" s="4">
        <v>0.25</v>
      </c>
      <c r="I25" s="3">
        <f t="shared" si="19"/>
        <v>0.5</v>
      </c>
      <c r="J25" s="4">
        <f t="shared" si="23"/>
        <v>2.666666666666667</v>
      </c>
      <c r="K25" s="3">
        <f>Q19</f>
        <v>725</v>
      </c>
      <c r="L25" s="5">
        <f t="shared" si="20"/>
        <v>1495.8333333333333</v>
      </c>
      <c r="M25" s="5">
        <f t="shared" si="21"/>
        <v>802.08333333333337</v>
      </c>
      <c r="N25" s="5">
        <f t="shared" si="22"/>
        <v>2297.916666666667</v>
      </c>
      <c r="P25" s="6" t="s">
        <v>39</v>
      </c>
      <c r="Q25" s="8">
        <v>40</v>
      </c>
      <c r="R25" s="8" t="s">
        <v>42</v>
      </c>
      <c r="S25" s="11">
        <v>40</v>
      </c>
    </row>
    <row r="26" spans="1:19" x14ac:dyDescent="0.3">
      <c r="A26" s="3">
        <v>40</v>
      </c>
      <c r="B26" s="4">
        <f t="shared" si="16"/>
        <v>0.66666666666666663</v>
      </c>
      <c r="C26" s="3">
        <v>0.25</v>
      </c>
      <c r="D26" s="3">
        <v>0.25</v>
      </c>
      <c r="E26" s="4">
        <f t="shared" si="17"/>
        <v>0.66666666666666663</v>
      </c>
      <c r="F26" s="4">
        <f t="shared" si="18"/>
        <v>0.66666666666666663</v>
      </c>
      <c r="G26" s="3">
        <v>0.25</v>
      </c>
      <c r="H26" s="4">
        <v>0.25</v>
      </c>
      <c r="I26" s="3">
        <f t="shared" si="19"/>
        <v>0.5</v>
      </c>
      <c r="J26" s="4">
        <f t="shared" si="23"/>
        <v>2.833333333333333</v>
      </c>
      <c r="K26" s="3">
        <f>Q19</f>
        <v>725</v>
      </c>
      <c r="L26" s="5">
        <f t="shared" si="20"/>
        <v>1495.8333333333333</v>
      </c>
      <c r="M26" s="5">
        <f t="shared" si="21"/>
        <v>916.66666666666663</v>
      </c>
      <c r="N26" s="5">
        <f t="shared" si="22"/>
        <v>2412.5</v>
      </c>
      <c r="P26" s="6" t="s">
        <v>40</v>
      </c>
      <c r="Q26" s="8">
        <v>0</v>
      </c>
      <c r="R26" s="8" t="s">
        <v>42</v>
      </c>
      <c r="S26" s="11">
        <v>20</v>
      </c>
    </row>
    <row r="27" spans="1:19" x14ac:dyDescent="0.3">
      <c r="A27" s="3">
        <v>45</v>
      </c>
      <c r="B27" s="4">
        <f t="shared" si="16"/>
        <v>0.66666666666666663</v>
      </c>
      <c r="C27" s="3">
        <v>0.25</v>
      </c>
      <c r="D27" s="3">
        <v>0.25</v>
      </c>
      <c r="E27" s="4">
        <f t="shared" si="17"/>
        <v>0.75</v>
      </c>
      <c r="F27" s="4">
        <f t="shared" si="18"/>
        <v>0.75</v>
      </c>
      <c r="G27" s="3">
        <v>0.25</v>
      </c>
      <c r="H27" s="4">
        <v>0.25</v>
      </c>
      <c r="I27" s="3">
        <f t="shared" si="19"/>
        <v>0.5</v>
      </c>
      <c r="J27" s="4">
        <f t="shared" si="23"/>
        <v>3</v>
      </c>
      <c r="K27" s="3">
        <f>Q19</f>
        <v>725</v>
      </c>
      <c r="L27" s="5">
        <f t="shared" si="20"/>
        <v>1495.8333333333333</v>
      </c>
      <c r="M27" s="5">
        <f t="shared" si="21"/>
        <v>1031.25</v>
      </c>
      <c r="N27" s="5">
        <f t="shared" si="22"/>
        <v>2527.083333333333</v>
      </c>
      <c r="P27" s="6" t="s">
        <v>41</v>
      </c>
      <c r="Q27" s="8">
        <v>0</v>
      </c>
      <c r="R27" s="8" t="s">
        <v>42</v>
      </c>
      <c r="S27" s="11">
        <v>40</v>
      </c>
    </row>
    <row r="28" spans="1:19" x14ac:dyDescent="0.3">
      <c r="A28" s="3">
        <v>50</v>
      </c>
      <c r="B28" s="4">
        <f t="shared" si="16"/>
        <v>0.66666666666666663</v>
      </c>
      <c r="C28" s="3">
        <v>0.25</v>
      </c>
      <c r="D28" s="3">
        <v>0.25</v>
      </c>
      <c r="E28" s="4">
        <f t="shared" si="17"/>
        <v>0.83333333333333337</v>
      </c>
      <c r="F28" s="4">
        <f t="shared" si="18"/>
        <v>0.83333333333333337</v>
      </c>
      <c r="G28" s="3">
        <v>0.25</v>
      </c>
      <c r="H28" s="4">
        <v>0.25</v>
      </c>
      <c r="I28" s="3">
        <f t="shared" si="19"/>
        <v>0.5</v>
      </c>
      <c r="J28" s="4">
        <f t="shared" si="23"/>
        <v>3.166666666666667</v>
      </c>
      <c r="K28" s="3">
        <f>Q19</f>
        <v>725</v>
      </c>
      <c r="L28" s="5">
        <f t="shared" si="20"/>
        <v>1495.8333333333333</v>
      </c>
      <c r="M28" s="5">
        <f t="shared" si="21"/>
        <v>1145.8333333333335</v>
      </c>
      <c r="N28" s="5">
        <f t="shared" si="22"/>
        <v>2641.666666666667</v>
      </c>
      <c r="P28" s="6" t="s">
        <v>43</v>
      </c>
      <c r="Q28" s="8">
        <v>30</v>
      </c>
      <c r="R28" s="8" t="s">
        <v>42</v>
      </c>
      <c r="S28" s="11">
        <v>30</v>
      </c>
    </row>
    <row r="29" spans="1:19" x14ac:dyDescent="0.3">
      <c r="A29" s="3">
        <v>55</v>
      </c>
      <c r="B29" s="4">
        <f t="shared" si="16"/>
        <v>0.66666666666666663</v>
      </c>
      <c r="C29" s="3">
        <v>0.25</v>
      </c>
      <c r="D29" s="3">
        <v>0.25</v>
      </c>
      <c r="E29" s="4">
        <f t="shared" si="17"/>
        <v>0.91666666666666663</v>
      </c>
      <c r="F29" s="4">
        <f t="shared" si="18"/>
        <v>0.91666666666666663</v>
      </c>
      <c r="G29" s="3">
        <v>0.25</v>
      </c>
      <c r="H29" s="4">
        <v>0.25</v>
      </c>
      <c r="I29" s="3">
        <f t="shared" si="19"/>
        <v>0.5</v>
      </c>
      <c r="J29" s="4">
        <f t="shared" si="23"/>
        <v>3.333333333333333</v>
      </c>
      <c r="K29" s="3">
        <f>Q19</f>
        <v>725</v>
      </c>
      <c r="L29" s="5">
        <f t="shared" si="20"/>
        <v>1495.8333333333333</v>
      </c>
      <c r="M29" s="5">
        <f t="shared" si="21"/>
        <v>1260.4166666666665</v>
      </c>
      <c r="N29" s="5">
        <f t="shared" si="22"/>
        <v>2756.25</v>
      </c>
    </row>
  </sheetData>
  <mergeCells count="1">
    <mergeCell ref="P18:R18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workbookViewId="0">
      <selection activeCell="B3" sqref="B3"/>
    </sheetView>
  </sheetViews>
  <sheetFormatPr defaultRowHeight="14.4" x14ac:dyDescent="0.3"/>
  <cols>
    <col min="1" max="1" width="15.5546875" bestFit="1" customWidth="1"/>
    <col min="2" max="2" width="16.77734375" customWidth="1"/>
    <col min="3" max="3" width="10.77734375" customWidth="1"/>
    <col min="4" max="4" width="10.44140625" bestFit="1" customWidth="1"/>
    <col min="5" max="5" width="10.77734375" customWidth="1"/>
    <col min="6" max="6" width="5.44140625" customWidth="1"/>
    <col min="7" max="7" width="12" customWidth="1"/>
    <col min="8" max="8" width="5" bestFit="1" customWidth="1"/>
  </cols>
  <sheetData>
    <row r="1" spans="1:14" x14ac:dyDescent="0.3">
      <c r="A1" s="17"/>
      <c r="B1" s="18" t="s">
        <v>85</v>
      </c>
      <c r="C1" s="18"/>
      <c r="D1" s="18" t="s">
        <v>45</v>
      </c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3">
      <c r="A2" s="19" t="s">
        <v>68</v>
      </c>
      <c r="B2" s="27">
        <v>3</v>
      </c>
      <c r="C2" s="20" t="s">
        <v>69</v>
      </c>
      <c r="D2" s="21">
        <v>3</v>
      </c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3">
      <c r="A3" s="19" t="s">
        <v>70</v>
      </c>
      <c r="B3" s="27">
        <v>500</v>
      </c>
      <c r="C3" s="20" t="s">
        <v>53</v>
      </c>
      <c r="D3" s="21">
        <v>500</v>
      </c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x14ac:dyDescent="0.3">
      <c r="A4" s="19" t="s">
        <v>57</v>
      </c>
      <c r="B4" s="27">
        <v>1100</v>
      </c>
      <c r="C4" s="20" t="s">
        <v>35</v>
      </c>
      <c r="D4" s="21">
        <v>1100</v>
      </c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x14ac:dyDescent="0.3">
      <c r="A5" s="19" t="s">
        <v>59</v>
      </c>
      <c r="B5" s="27">
        <v>700</v>
      </c>
      <c r="C5" s="20" t="s">
        <v>35</v>
      </c>
      <c r="D5" s="21">
        <v>700</v>
      </c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x14ac:dyDescent="0.3">
      <c r="A6" s="19" t="s">
        <v>71</v>
      </c>
      <c r="B6" s="27">
        <v>0.25</v>
      </c>
      <c r="C6" s="20" t="s">
        <v>84</v>
      </c>
      <c r="D6" s="21">
        <v>0.25</v>
      </c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x14ac:dyDescent="0.3">
      <c r="A7" s="19" t="s">
        <v>86</v>
      </c>
      <c r="B7" s="27">
        <v>0.5</v>
      </c>
      <c r="C7" s="20" t="s">
        <v>84</v>
      </c>
      <c r="D7" s="21">
        <v>0.5</v>
      </c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x14ac:dyDescent="0.3">
      <c r="A8" s="19" t="s">
        <v>72</v>
      </c>
      <c r="B8" s="27">
        <v>2</v>
      </c>
      <c r="C8" s="20" t="s">
        <v>53</v>
      </c>
      <c r="D8" s="21">
        <v>2</v>
      </c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x14ac:dyDescent="0.3">
      <c r="A9" s="19" t="s">
        <v>73</v>
      </c>
      <c r="B9" s="27">
        <v>4</v>
      </c>
      <c r="C9" s="20" t="s">
        <v>53</v>
      </c>
      <c r="D9" s="21">
        <v>4</v>
      </c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x14ac:dyDescent="0.3">
      <c r="A10" s="19" t="s">
        <v>74</v>
      </c>
      <c r="B10" s="27">
        <v>10</v>
      </c>
      <c r="C10" s="20" t="s">
        <v>79</v>
      </c>
      <c r="D10" s="21">
        <v>10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x14ac:dyDescent="0.3">
      <c r="A11" s="19" t="s">
        <v>76</v>
      </c>
      <c r="B11" s="27">
        <v>600</v>
      </c>
      <c r="C11" s="20" t="s">
        <v>75</v>
      </c>
      <c r="D11" s="21">
        <v>600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x14ac:dyDescent="0.3">
      <c r="A12" s="19" t="s">
        <v>77</v>
      </c>
      <c r="B12" s="27">
        <v>300</v>
      </c>
      <c r="C12" s="20" t="s">
        <v>75</v>
      </c>
      <c r="D12" s="21">
        <v>300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x14ac:dyDescent="0.3">
      <c r="A13" s="19" t="s">
        <v>78</v>
      </c>
      <c r="B13" s="27">
        <v>100</v>
      </c>
      <c r="C13" s="20" t="s">
        <v>80</v>
      </c>
      <c r="D13" s="21">
        <v>100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x14ac:dyDescent="0.3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x14ac:dyDescent="0.3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x14ac:dyDescent="0.3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x14ac:dyDescent="0.3">
      <c r="A19" s="17" t="s">
        <v>67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x14ac:dyDescent="0.3">
      <c r="A20" s="22">
        <f>E35-L48</f>
        <v>-4025</v>
      </c>
      <c r="B20" s="22" t="s">
        <v>88</v>
      </c>
      <c r="C20" s="22"/>
      <c r="D20" s="23">
        <v>100</v>
      </c>
      <c r="E20" s="22" t="s">
        <v>81</v>
      </c>
      <c r="F20" s="17"/>
      <c r="G20" s="17"/>
      <c r="H20" s="17"/>
      <c r="I20" s="17"/>
      <c r="J20" s="17"/>
      <c r="K20" s="17"/>
      <c r="L20" s="17"/>
      <c r="M20" s="17"/>
      <c r="N20" s="17"/>
    </row>
    <row r="21" spans="1:14" x14ac:dyDescent="0.3">
      <c r="A21" s="22">
        <f t="shared" ref="A21:A29" si="0">E36-$L$48</f>
        <v>-2525</v>
      </c>
      <c r="B21" s="22" t="s">
        <v>88</v>
      </c>
      <c r="C21" s="22"/>
      <c r="D21" s="23">
        <v>200</v>
      </c>
      <c r="E21" s="22" t="s">
        <v>81</v>
      </c>
      <c r="F21" s="17"/>
      <c r="G21" s="17"/>
      <c r="H21" s="17"/>
      <c r="I21" s="17"/>
      <c r="J21" s="17"/>
      <c r="K21" s="17"/>
      <c r="L21" s="17"/>
      <c r="M21" s="17"/>
      <c r="N21" s="17"/>
    </row>
    <row r="22" spans="1:14" x14ac:dyDescent="0.3">
      <c r="A22" s="22">
        <f t="shared" si="0"/>
        <v>-1025</v>
      </c>
      <c r="B22" s="22" t="s">
        <v>88</v>
      </c>
      <c r="C22" s="22"/>
      <c r="D22" s="23">
        <v>300</v>
      </c>
      <c r="E22" s="22" t="s">
        <v>81</v>
      </c>
      <c r="F22" s="17"/>
      <c r="G22" s="17"/>
      <c r="H22" s="17"/>
      <c r="I22" s="17"/>
      <c r="J22" s="17"/>
      <c r="K22" s="17"/>
      <c r="L22" s="17"/>
      <c r="M22" s="17"/>
      <c r="N22" s="17"/>
    </row>
    <row r="23" spans="1:14" x14ac:dyDescent="0.3">
      <c r="A23" s="22">
        <f t="shared" si="0"/>
        <v>475</v>
      </c>
      <c r="B23" s="22" t="s">
        <v>88</v>
      </c>
      <c r="C23" s="22"/>
      <c r="D23" s="23">
        <v>400</v>
      </c>
      <c r="E23" s="22" t="s">
        <v>81</v>
      </c>
      <c r="F23" s="17"/>
      <c r="G23" s="17"/>
      <c r="H23" s="17"/>
      <c r="I23" s="17"/>
      <c r="J23" s="17"/>
      <c r="K23" s="17"/>
      <c r="L23" s="17"/>
      <c r="M23" s="17"/>
      <c r="N23" s="17"/>
    </row>
    <row r="24" spans="1:14" x14ac:dyDescent="0.3">
      <c r="A24" s="22">
        <f t="shared" si="0"/>
        <v>1975</v>
      </c>
      <c r="B24" s="22" t="s">
        <v>88</v>
      </c>
      <c r="C24" s="22"/>
      <c r="D24" s="23">
        <v>500</v>
      </c>
      <c r="E24" s="22" t="s">
        <v>81</v>
      </c>
      <c r="F24" s="17"/>
      <c r="G24" s="17"/>
      <c r="H24" s="17"/>
      <c r="I24" s="17"/>
      <c r="J24" s="17"/>
      <c r="K24" s="17"/>
      <c r="L24" s="17"/>
      <c r="M24" s="17"/>
      <c r="N24" s="17"/>
    </row>
    <row r="25" spans="1:14" x14ac:dyDescent="0.3">
      <c r="A25" s="22">
        <f t="shared" si="0"/>
        <v>3475</v>
      </c>
      <c r="B25" s="22" t="s">
        <v>88</v>
      </c>
      <c r="C25" s="22"/>
      <c r="D25" s="23">
        <v>600</v>
      </c>
      <c r="E25" s="22" t="s">
        <v>81</v>
      </c>
      <c r="F25" s="17"/>
      <c r="G25" s="17"/>
      <c r="H25" s="17"/>
      <c r="I25" s="17"/>
      <c r="J25" s="17"/>
      <c r="K25" s="17"/>
      <c r="L25" s="17"/>
      <c r="M25" s="17"/>
      <c r="N25" s="17"/>
    </row>
    <row r="26" spans="1:14" x14ac:dyDescent="0.3">
      <c r="A26" s="22">
        <f t="shared" si="0"/>
        <v>4975</v>
      </c>
      <c r="B26" s="22" t="s">
        <v>88</v>
      </c>
      <c r="C26" s="22"/>
      <c r="D26" s="23">
        <v>700</v>
      </c>
      <c r="E26" s="22" t="s">
        <v>81</v>
      </c>
      <c r="F26" s="17"/>
      <c r="G26" s="17"/>
      <c r="H26" s="17"/>
      <c r="I26" s="17"/>
      <c r="J26" s="17"/>
      <c r="K26" s="17"/>
      <c r="L26" s="17"/>
      <c r="M26" s="17"/>
      <c r="N26" s="17"/>
    </row>
    <row r="27" spans="1:14" x14ac:dyDescent="0.3">
      <c r="A27" s="22">
        <f t="shared" si="0"/>
        <v>6475</v>
      </c>
      <c r="B27" s="22" t="s">
        <v>88</v>
      </c>
      <c r="C27" s="22"/>
      <c r="D27" s="23">
        <v>800</v>
      </c>
      <c r="E27" s="22" t="s">
        <v>81</v>
      </c>
      <c r="F27" s="17"/>
      <c r="G27" s="17"/>
      <c r="H27" s="17"/>
      <c r="I27" s="17"/>
      <c r="J27" s="17"/>
      <c r="K27" s="17"/>
      <c r="L27" s="17"/>
      <c r="M27" s="17"/>
      <c r="N27" s="17"/>
    </row>
    <row r="28" spans="1:14" x14ac:dyDescent="0.3">
      <c r="A28" s="22">
        <f t="shared" si="0"/>
        <v>7975</v>
      </c>
      <c r="B28" s="22" t="s">
        <v>88</v>
      </c>
      <c r="C28" s="22"/>
      <c r="D28" s="23">
        <v>900</v>
      </c>
      <c r="E28" s="22" t="s">
        <v>81</v>
      </c>
      <c r="F28" s="17"/>
      <c r="G28" s="17"/>
      <c r="H28" s="17"/>
      <c r="I28" s="17"/>
      <c r="J28" s="17"/>
      <c r="K28" s="17"/>
      <c r="L28" s="17"/>
      <c r="M28" s="17"/>
      <c r="N28" s="17"/>
    </row>
    <row r="29" spans="1:14" x14ac:dyDescent="0.3">
      <c r="A29" s="22">
        <f t="shared" si="0"/>
        <v>9475</v>
      </c>
      <c r="B29" s="22" t="s">
        <v>88</v>
      </c>
      <c r="C29" s="22"/>
      <c r="D29" s="23">
        <v>1000</v>
      </c>
      <c r="E29" s="22" t="s">
        <v>81</v>
      </c>
      <c r="F29" s="17"/>
      <c r="G29" s="17"/>
      <c r="H29" s="17"/>
      <c r="I29" s="17"/>
      <c r="J29" s="17"/>
      <c r="K29" s="17"/>
      <c r="L29" s="17"/>
      <c r="M29" s="24" t="s">
        <v>87</v>
      </c>
      <c r="N29" s="17"/>
    </row>
    <row r="30" spans="1:14" x14ac:dyDescent="0.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x14ac:dyDescent="0.3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3" spans="2:12" x14ac:dyDescent="0.3">
      <c r="B33" s="25" t="s">
        <v>55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2:12" x14ac:dyDescent="0.3">
      <c r="B34" s="25" t="s">
        <v>49</v>
      </c>
      <c r="C34" s="25" t="s">
        <v>51</v>
      </c>
      <c r="D34" s="25" t="s">
        <v>52</v>
      </c>
      <c r="E34" s="25" t="s">
        <v>83</v>
      </c>
      <c r="F34" s="25" t="s">
        <v>82</v>
      </c>
      <c r="G34" s="25"/>
      <c r="H34" s="25"/>
      <c r="I34" s="25"/>
      <c r="J34" s="25"/>
      <c r="K34" s="25"/>
      <c r="L34" s="25"/>
    </row>
    <row r="35" spans="2:12" x14ac:dyDescent="0.3">
      <c r="B35" s="25">
        <v>100</v>
      </c>
      <c r="C35" s="25">
        <v>0</v>
      </c>
      <c r="D35" s="25">
        <f t="shared" ref="D35:D44" si="1">$B$3</f>
        <v>500</v>
      </c>
      <c r="E35" s="25">
        <f>C35*D35</f>
        <v>0</v>
      </c>
      <c r="F35" s="25">
        <f t="shared" ref="F35:F44" si="2">$L$48</f>
        <v>4025</v>
      </c>
      <c r="G35" s="25"/>
      <c r="H35" s="25"/>
      <c r="I35" s="25"/>
      <c r="J35" s="25"/>
      <c r="K35" s="25"/>
      <c r="L35" s="25"/>
    </row>
    <row r="36" spans="2:12" x14ac:dyDescent="0.3">
      <c r="B36" s="25">
        <v>200</v>
      </c>
      <c r="C36" s="25">
        <f>B2</f>
        <v>3</v>
      </c>
      <c r="D36" s="25">
        <f t="shared" si="1"/>
        <v>500</v>
      </c>
      <c r="E36" s="25">
        <f t="shared" ref="E36:E44" si="3">C36*D36</f>
        <v>1500</v>
      </c>
      <c r="F36" s="25">
        <f t="shared" si="2"/>
        <v>4025</v>
      </c>
      <c r="G36" s="25"/>
      <c r="H36" s="25"/>
      <c r="I36" s="25"/>
      <c r="J36" s="25"/>
      <c r="K36" s="25"/>
      <c r="L36" s="25"/>
    </row>
    <row r="37" spans="2:12" x14ac:dyDescent="0.3">
      <c r="B37" s="25">
        <v>300</v>
      </c>
      <c r="C37" s="25">
        <f>B2*2</f>
        <v>6</v>
      </c>
      <c r="D37" s="25">
        <f t="shared" si="1"/>
        <v>500</v>
      </c>
      <c r="E37" s="25">
        <f t="shared" si="3"/>
        <v>3000</v>
      </c>
      <c r="F37" s="25">
        <f t="shared" si="2"/>
        <v>4025</v>
      </c>
      <c r="G37" s="25"/>
      <c r="H37" s="25"/>
      <c r="I37" s="25"/>
      <c r="J37" s="25"/>
      <c r="K37" s="25"/>
      <c r="L37" s="25"/>
    </row>
    <row r="38" spans="2:12" x14ac:dyDescent="0.3">
      <c r="B38" s="25">
        <v>400</v>
      </c>
      <c r="C38" s="25">
        <f>B2*3</f>
        <v>9</v>
      </c>
      <c r="D38" s="25">
        <f t="shared" si="1"/>
        <v>500</v>
      </c>
      <c r="E38" s="25">
        <f t="shared" si="3"/>
        <v>4500</v>
      </c>
      <c r="F38" s="25">
        <f t="shared" si="2"/>
        <v>4025</v>
      </c>
      <c r="G38" s="25"/>
      <c r="H38" s="25"/>
      <c r="I38" s="25"/>
      <c r="J38" s="25"/>
      <c r="K38" s="25"/>
      <c r="L38" s="25"/>
    </row>
    <row r="39" spans="2:12" x14ac:dyDescent="0.3">
      <c r="B39" s="25">
        <v>500</v>
      </c>
      <c r="C39" s="25">
        <f>B2*4</f>
        <v>12</v>
      </c>
      <c r="D39" s="25">
        <f t="shared" si="1"/>
        <v>500</v>
      </c>
      <c r="E39" s="25">
        <f t="shared" si="3"/>
        <v>6000</v>
      </c>
      <c r="F39" s="25">
        <f t="shared" si="2"/>
        <v>4025</v>
      </c>
      <c r="G39" s="25"/>
      <c r="H39" s="25"/>
      <c r="I39" s="25"/>
      <c r="J39" s="25"/>
      <c r="K39" s="25"/>
      <c r="L39" s="25"/>
    </row>
    <row r="40" spans="2:12" x14ac:dyDescent="0.3">
      <c r="B40" s="25">
        <v>600</v>
      </c>
      <c r="C40" s="25">
        <f>B2*5</f>
        <v>15</v>
      </c>
      <c r="D40" s="25">
        <f t="shared" si="1"/>
        <v>500</v>
      </c>
      <c r="E40" s="25">
        <f t="shared" si="3"/>
        <v>7500</v>
      </c>
      <c r="F40" s="25">
        <f t="shared" si="2"/>
        <v>4025</v>
      </c>
      <c r="G40" s="25"/>
      <c r="H40" s="25"/>
      <c r="I40" s="25"/>
      <c r="J40" s="25"/>
      <c r="K40" s="25"/>
      <c r="L40" s="25"/>
    </row>
    <row r="41" spans="2:12" x14ac:dyDescent="0.3">
      <c r="B41" s="25">
        <v>700</v>
      </c>
      <c r="C41" s="25">
        <f>B2*6</f>
        <v>18</v>
      </c>
      <c r="D41" s="25">
        <f t="shared" si="1"/>
        <v>500</v>
      </c>
      <c r="E41" s="25">
        <f t="shared" si="3"/>
        <v>9000</v>
      </c>
      <c r="F41" s="25">
        <f t="shared" si="2"/>
        <v>4025</v>
      </c>
      <c r="G41" s="25"/>
      <c r="H41" s="25"/>
      <c r="I41" s="25"/>
      <c r="J41" s="25"/>
      <c r="K41" s="25"/>
      <c r="L41" s="25"/>
    </row>
    <row r="42" spans="2:12" x14ac:dyDescent="0.3">
      <c r="B42" s="25">
        <v>800</v>
      </c>
      <c r="C42" s="25">
        <f>B2*7</f>
        <v>21</v>
      </c>
      <c r="D42" s="25">
        <f t="shared" si="1"/>
        <v>500</v>
      </c>
      <c r="E42" s="25">
        <f t="shared" si="3"/>
        <v>10500</v>
      </c>
      <c r="F42" s="25">
        <f t="shared" si="2"/>
        <v>4025</v>
      </c>
      <c r="G42" s="25"/>
      <c r="H42" s="25"/>
      <c r="I42" s="25"/>
      <c r="J42" s="25"/>
      <c r="K42" s="25"/>
      <c r="L42" s="25"/>
    </row>
    <row r="43" spans="2:12" x14ac:dyDescent="0.3">
      <c r="B43" s="25">
        <v>900</v>
      </c>
      <c r="C43" s="25">
        <f>B2*8</f>
        <v>24</v>
      </c>
      <c r="D43" s="25">
        <f t="shared" si="1"/>
        <v>500</v>
      </c>
      <c r="E43" s="25">
        <f t="shared" si="3"/>
        <v>12000</v>
      </c>
      <c r="F43" s="25">
        <f t="shared" si="2"/>
        <v>4025</v>
      </c>
      <c r="G43" s="25"/>
      <c r="H43" s="25"/>
      <c r="I43" s="25"/>
      <c r="J43" s="25"/>
      <c r="K43" s="25"/>
      <c r="L43" s="25"/>
    </row>
    <row r="44" spans="2:12" x14ac:dyDescent="0.3">
      <c r="B44" s="25">
        <v>1000</v>
      </c>
      <c r="C44" s="25">
        <f>B2*9</f>
        <v>27</v>
      </c>
      <c r="D44" s="25">
        <f t="shared" si="1"/>
        <v>500</v>
      </c>
      <c r="E44" s="25">
        <f t="shared" si="3"/>
        <v>13500</v>
      </c>
      <c r="F44" s="25">
        <f t="shared" si="2"/>
        <v>4025</v>
      </c>
      <c r="G44" s="25"/>
      <c r="H44" s="25"/>
      <c r="I44" s="25"/>
      <c r="J44" s="25"/>
      <c r="K44" s="25"/>
      <c r="L44" s="25"/>
    </row>
    <row r="45" spans="2:12" x14ac:dyDescent="0.3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</row>
    <row r="46" spans="2:12" x14ac:dyDescent="0.3">
      <c r="B46" s="25" t="s">
        <v>54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</row>
    <row r="47" spans="2:12" x14ac:dyDescent="0.3">
      <c r="B47" s="25" t="s">
        <v>56</v>
      </c>
      <c r="C47" s="25" t="s">
        <v>57</v>
      </c>
      <c r="D47" s="25" t="s">
        <v>58</v>
      </c>
      <c r="E47" s="25" t="s">
        <v>59</v>
      </c>
      <c r="F47" s="25" t="s">
        <v>60</v>
      </c>
      <c r="G47" s="25" t="s">
        <v>63</v>
      </c>
      <c r="H47" s="25" t="s">
        <v>61</v>
      </c>
      <c r="I47" s="25" t="s">
        <v>64</v>
      </c>
      <c r="J47" s="25" t="s">
        <v>62</v>
      </c>
      <c r="K47" s="25" t="s">
        <v>65</v>
      </c>
      <c r="L47" s="25" t="s">
        <v>66</v>
      </c>
    </row>
    <row r="48" spans="2:12" x14ac:dyDescent="0.3">
      <c r="B48" s="25">
        <f>B6</f>
        <v>0.25</v>
      </c>
      <c r="C48" s="25">
        <f>B4*B48</f>
        <v>275</v>
      </c>
      <c r="D48" s="25">
        <f>B7</f>
        <v>0.5</v>
      </c>
      <c r="E48" s="25">
        <f>D48*B5</f>
        <v>350</v>
      </c>
      <c r="F48" s="25">
        <f>B8</f>
        <v>2</v>
      </c>
      <c r="G48" s="25">
        <f>B11*F48</f>
        <v>1200</v>
      </c>
      <c r="H48" s="25">
        <f>B9</f>
        <v>4</v>
      </c>
      <c r="I48" s="25">
        <f>B12*H48</f>
        <v>1200</v>
      </c>
      <c r="J48" s="25">
        <f>B10</f>
        <v>10</v>
      </c>
      <c r="K48" s="25">
        <f>J48*B13</f>
        <v>1000</v>
      </c>
      <c r="L48" s="25">
        <f>C48+E48+G48+I48+K48</f>
        <v>4025</v>
      </c>
    </row>
    <row r="49" spans="2:12" x14ac:dyDescent="0.3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</row>
  </sheetData>
  <sheetProtection sheet="1" objects="1" scenarios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0,25_0,75</vt:lpstr>
      <vt:lpstr>Skarp</vt:lpstr>
      <vt:lpstr>Sheet2</vt:lpstr>
    </vt:vector>
  </TitlesOfParts>
  <Company>Skogforsk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Niklas Fogdestam</dc:creator>
  <cp:lastModifiedBy>Niklas Fogdestam</cp:lastModifiedBy>
  <cp:lastPrinted>2011-06-09T09:02:40Z</cp:lastPrinted>
  <dcterms:created xsi:type="dcterms:W3CDTF">2010-11-25T08:51:46Z</dcterms:created>
  <dcterms:modified xsi:type="dcterms:W3CDTF">2012-02-06T12:30:09Z</dcterms:modified>
</cp:coreProperties>
</file>